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840" firstSheet="1" activeTab="1"/>
  </bookViews>
  <sheets>
    <sheet name="Таблица 1" sheetId="1" state="hidden" r:id="rId1"/>
    <sheet name="1" sheetId="4" r:id="rId2"/>
    <sheet name="2" sheetId="14" r:id="rId3"/>
    <sheet name="Таблица 4" sheetId="9" state="hidden" r:id="rId4"/>
    <sheet name="3" sheetId="11" r:id="rId5"/>
    <sheet name="Таблица 6" sheetId="12" state="hidden" r:id="rId6"/>
    <sheet name="4" sheetId="13" r:id="rId7"/>
    <sheet name="5" sheetId="15" r:id="rId8"/>
    <sheet name="Таблица 9" sheetId="17" state="hidden" r:id="rId9"/>
    <sheet name="6" sheetId="22" r:id="rId10"/>
    <sheet name="Таблица 11" sheetId="20" state="hidden" r:id="rId11"/>
    <sheet name="Таблица 12" sheetId="23" state="hidden" r:id="rId12"/>
  </sheets>
  <definedNames>
    <definedName name="_xlnm._FilterDatabase" localSheetId="1" hidden="1">'1'!$A$16:$Y$23</definedName>
    <definedName name="_xlnm._FilterDatabase" localSheetId="2" hidden="1">'2'!$A$10:$AF$29</definedName>
    <definedName name="_xlnm._FilterDatabase" localSheetId="4" hidden="1">'3'!$A$7:$Z$9</definedName>
    <definedName name="_xlnm._FilterDatabase" localSheetId="6" hidden="1">'4'!$A$7:$Y$10</definedName>
    <definedName name="_xlnm._FilterDatabase" localSheetId="7" hidden="1">'5'!$A$6:$J$9</definedName>
    <definedName name="_xlnm._FilterDatabase" localSheetId="0" hidden="1">'Таблица 1'!$A$15:$M$22</definedName>
    <definedName name="_xlnm._FilterDatabase" localSheetId="11" hidden="1">'Таблица 12'!$A$7:$R$48</definedName>
    <definedName name="_xlnm._FilterDatabase" localSheetId="3" hidden="1">'Таблица 4'!$A$8:$M$13</definedName>
    <definedName name="_xlnm._FilterDatabase" localSheetId="5" hidden="1">'Таблица 6'!$A$8:$M$110</definedName>
    <definedName name="_xlnm._FilterDatabase" localSheetId="8" hidden="1">'Таблица 9'!$A$7:$R$56</definedName>
    <definedName name="_xlnm.Print_Titles" localSheetId="1">'1'!$16:$16</definedName>
    <definedName name="_xlnm.Print_Titles" localSheetId="2">'2'!$10:$10</definedName>
    <definedName name="_xlnm.Print_Titles" localSheetId="4">'3'!$7:$7</definedName>
    <definedName name="_xlnm.Print_Titles" localSheetId="6">'4'!$7:$7</definedName>
    <definedName name="_xlnm.Print_Titles" localSheetId="7">'5'!$6:$6</definedName>
    <definedName name="_xlnm.Print_Titles" localSheetId="0">'Таблица 1'!$15:$15</definedName>
    <definedName name="_xlnm.Print_Titles" localSheetId="11">'Таблица 12'!$7:$7</definedName>
    <definedName name="_xlnm.Print_Titles" localSheetId="3">'Таблица 4'!$8:$8</definedName>
    <definedName name="_xlnm.Print_Titles" localSheetId="5">'Таблица 6'!$8:$8</definedName>
    <definedName name="_xlnm.Print_Titles" localSheetId="8">'Таблица 9'!$7:$7</definedName>
    <definedName name="_xlnm.Print_Area" localSheetId="1">'1'!$A$1:$Y$25</definedName>
    <definedName name="_xlnm.Print_Area" localSheetId="2">'2'!$A$2:$AF$31</definedName>
    <definedName name="_xlnm.Print_Area" localSheetId="4">'3'!$A$1:$Z$11</definedName>
    <definedName name="_xlnm.Print_Area" localSheetId="6">'4'!$A$1:$Y$10</definedName>
    <definedName name="_xlnm.Print_Area" localSheetId="7">'5'!$A$1:$G$12</definedName>
    <definedName name="_xlnm.Print_Area" localSheetId="9">'6'!$A$1:$Q$9</definedName>
    <definedName name="_xlnm.Print_Area" localSheetId="0">'Таблица 1'!$A$1:$N$24</definedName>
    <definedName name="_xlnm.Print_Area" localSheetId="10">'Таблица 11'!$A$1:$N$12</definedName>
    <definedName name="_xlnm.Print_Area" localSheetId="11">'Таблица 12'!$A$1:$S$54</definedName>
    <definedName name="_xlnm.Print_Area" localSheetId="3">'Таблица 4'!$A$1:$M$13</definedName>
    <definedName name="_xlnm.Print_Area" localSheetId="5">'Таблица 6'!$A$1:$M$110</definedName>
    <definedName name="_xlnm.Print_Area" localSheetId="8">'Таблица 9'!$A$1:$R$56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9" i="14" l="1"/>
  <c r="E29" i="14" s="1"/>
  <c r="AF28" i="14"/>
  <c r="E28" i="14" s="1"/>
  <c r="AF27" i="14"/>
  <c r="E27" i="14" s="1"/>
  <c r="I27" i="14" s="1"/>
  <c r="AF26" i="14"/>
  <c r="E26" i="14" s="1"/>
  <c r="I26" i="14" s="1"/>
  <c r="AF25" i="14"/>
  <c r="E25" i="14" s="1"/>
  <c r="AF24" i="14"/>
  <c r="E24" i="14" s="1"/>
  <c r="AF23" i="14"/>
  <c r="E23" i="14" s="1"/>
  <c r="AF22" i="14"/>
  <c r="E22" i="14" s="1"/>
  <c r="I22" i="14" s="1"/>
  <c r="AF21" i="14"/>
  <c r="E21" i="14" s="1"/>
  <c r="AF20" i="14"/>
  <c r="E20" i="14" s="1"/>
  <c r="AF19" i="14"/>
  <c r="E19" i="14" s="1"/>
  <c r="AF18" i="14"/>
  <c r="E18" i="14" s="1"/>
  <c r="AF17" i="14"/>
  <c r="E17" i="14" s="1"/>
  <c r="AF16" i="14"/>
  <c r="E16" i="14" s="1"/>
  <c r="AF15" i="14"/>
  <c r="E15" i="14" s="1"/>
  <c r="AF14" i="14"/>
  <c r="E14" i="14" s="1"/>
  <c r="I14" i="14" s="1"/>
  <c r="AF13" i="14"/>
  <c r="E13" i="14" s="1"/>
  <c r="I13" i="14" s="1"/>
  <c r="AF12" i="14"/>
  <c r="E12" i="14" s="1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H11" i="14"/>
  <c r="F11" i="14"/>
  <c r="D11" i="14"/>
  <c r="G29" i="14" l="1"/>
  <c r="I29" i="14"/>
  <c r="G26" i="14"/>
  <c r="I21" i="14"/>
  <c r="G21" i="14"/>
  <c r="G27" i="14"/>
  <c r="J27" i="14" s="1"/>
  <c r="G13" i="14"/>
  <c r="J13" i="14" s="1"/>
  <c r="AF11" i="14"/>
  <c r="I12" i="14"/>
  <c r="G12" i="14"/>
  <c r="E11" i="14"/>
  <c r="G14" i="14"/>
  <c r="J14" i="14" s="1"/>
  <c r="G24" i="14"/>
  <c r="I24" i="14"/>
  <c r="J24" i="14" s="1"/>
  <c r="I19" i="14"/>
  <c r="G19" i="14"/>
  <c r="J19" i="14" s="1"/>
  <c r="G16" i="14"/>
  <c r="I16" i="14"/>
  <c r="I15" i="14"/>
  <c r="I17" i="14"/>
  <c r="G17" i="14"/>
  <c r="I20" i="14"/>
  <c r="G20" i="14"/>
  <c r="G22" i="14"/>
  <c r="J22" i="14" s="1"/>
  <c r="G15" i="14"/>
  <c r="I23" i="14"/>
  <c r="I25" i="14"/>
  <c r="G25" i="14"/>
  <c r="I28" i="14"/>
  <c r="G28" i="14"/>
  <c r="J28" i="14" s="1"/>
  <c r="G18" i="14"/>
  <c r="G23" i="14"/>
  <c r="J26" i="14"/>
  <c r="I18" i="14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I105" i="12"/>
  <c r="J105" i="12"/>
  <c r="K105" i="12"/>
  <c r="L105" i="12"/>
  <c r="I103" i="12"/>
  <c r="J103" i="12"/>
  <c r="K103" i="12"/>
  <c r="L103" i="12"/>
  <c r="I101" i="12"/>
  <c r="J101" i="12"/>
  <c r="K101" i="12"/>
  <c r="L101" i="12"/>
  <c r="I99" i="12"/>
  <c r="J99" i="12"/>
  <c r="K99" i="12"/>
  <c r="L99" i="12"/>
  <c r="I97" i="12"/>
  <c r="J97" i="12"/>
  <c r="K97" i="12"/>
  <c r="L97" i="12"/>
  <c r="I94" i="12"/>
  <c r="J94" i="12"/>
  <c r="K94" i="12"/>
  <c r="L94" i="12"/>
  <c r="I91" i="12"/>
  <c r="J91" i="12"/>
  <c r="K91" i="12"/>
  <c r="L91" i="12"/>
  <c r="I89" i="12"/>
  <c r="J89" i="12"/>
  <c r="K89" i="12"/>
  <c r="L89" i="12"/>
  <c r="I21" i="12"/>
  <c r="J21" i="12"/>
  <c r="K21" i="12"/>
  <c r="L21" i="12"/>
  <c r="I17" i="12"/>
  <c r="J17" i="12"/>
  <c r="K17" i="12"/>
  <c r="L17" i="12"/>
  <c r="I12" i="12"/>
  <c r="J12" i="12"/>
  <c r="K12" i="12"/>
  <c r="L12" i="12"/>
  <c r="I9" i="12"/>
  <c r="I110" i="12" s="1"/>
  <c r="J9" i="12"/>
  <c r="J110" i="12" s="1"/>
  <c r="K9" i="12"/>
  <c r="L9" i="12"/>
  <c r="L62" i="12"/>
  <c r="E62" i="12"/>
  <c r="E95" i="12"/>
  <c r="G94" i="12"/>
  <c r="H94" i="12"/>
  <c r="F94" i="12"/>
  <c r="E63" i="12"/>
  <c r="E54" i="12"/>
  <c r="E46" i="12"/>
  <c r="E52" i="12"/>
  <c r="J29" i="14" l="1"/>
  <c r="J20" i="14"/>
  <c r="J16" i="14"/>
  <c r="J17" i="14"/>
  <c r="J15" i="14"/>
  <c r="J21" i="14"/>
  <c r="J23" i="14"/>
  <c r="J18" i="14"/>
  <c r="J25" i="14"/>
  <c r="G11" i="14"/>
  <c r="I11" i="14"/>
  <c r="J12" i="14"/>
  <c r="L110" i="12"/>
  <c r="K110" i="12"/>
  <c r="L13" i="9"/>
  <c r="L12" i="9"/>
  <c r="L10" i="9"/>
  <c r="L9" i="9" s="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S8" i="11"/>
  <c r="T8" i="11"/>
  <c r="U8" i="11"/>
  <c r="V8" i="11"/>
  <c r="W8" i="11"/>
  <c r="X8" i="11"/>
  <c r="Y8" i="11"/>
  <c r="Z8" i="11"/>
  <c r="I11" i="9"/>
  <c r="J11" i="9"/>
  <c r="K11" i="9"/>
  <c r="I9" i="9"/>
  <c r="J9" i="9"/>
  <c r="K9" i="9"/>
  <c r="L11" i="9" l="1"/>
  <c r="J11" i="1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I16" i="1"/>
  <c r="J16" i="1"/>
  <c r="K16" i="1"/>
  <c r="L16" i="1"/>
  <c r="G103" i="12" l="1"/>
  <c r="F105" i="12"/>
  <c r="F103" i="12"/>
  <c r="D10" i="13"/>
  <c r="H105" i="12"/>
  <c r="H103" i="12"/>
  <c r="H101" i="12"/>
  <c r="H99" i="12"/>
  <c r="H97" i="12"/>
  <c r="H91" i="12"/>
  <c r="H89" i="12"/>
  <c r="H21" i="12"/>
  <c r="H17" i="12"/>
  <c r="E107" i="12"/>
  <c r="G91" i="12"/>
  <c r="F91" i="12"/>
  <c r="E92" i="12"/>
  <c r="F89" i="12"/>
  <c r="E90" i="12"/>
  <c r="G89" i="12"/>
  <c r="G21" i="12"/>
  <c r="F21" i="12"/>
  <c r="E88" i="12"/>
  <c r="E84" i="12"/>
  <c r="E56" i="12"/>
  <c r="E51" i="12"/>
  <c r="E48" i="12"/>
  <c r="E41" i="12"/>
  <c r="F46" i="23"/>
  <c r="G46" i="23"/>
  <c r="H46" i="23"/>
  <c r="I46" i="23"/>
  <c r="J46" i="23"/>
  <c r="K46" i="23"/>
  <c r="L46" i="23"/>
  <c r="M46" i="23"/>
  <c r="N46" i="23"/>
  <c r="O46" i="23"/>
  <c r="P46" i="23"/>
  <c r="Q46" i="23"/>
  <c r="R46" i="23"/>
  <c r="D46" i="23"/>
  <c r="F35" i="23"/>
  <c r="G35" i="23"/>
  <c r="H35" i="23"/>
  <c r="I35" i="23"/>
  <c r="J35" i="23"/>
  <c r="K35" i="23"/>
  <c r="L35" i="23"/>
  <c r="M35" i="23"/>
  <c r="N35" i="23"/>
  <c r="O35" i="23"/>
  <c r="P35" i="23"/>
  <c r="Q35" i="23"/>
  <c r="R35" i="23"/>
  <c r="D35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R33" i="23"/>
  <c r="D33" i="23"/>
  <c r="D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E47" i="23"/>
  <c r="E46" i="23" s="1"/>
  <c r="E40" i="23"/>
  <c r="E23" i="23"/>
  <c r="E10" i="23"/>
  <c r="E32" i="23"/>
  <c r="J48" i="23" l="1"/>
  <c r="R48" i="23"/>
  <c r="Q48" i="23"/>
  <c r="I48" i="23"/>
  <c r="P48" i="23"/>
  <c r="H48" i="23"/>
  <c r="O48" i="23"/>
  <c r="G48" i="23"/>
  <c r="N48" i="23"/>
  <c r="F48" i="23"/>
  <c r="M48" i="23"/>
  <c r="D9" i="13"/>
  <c r="D48" i="23"/>
  <c r="L48" i="23"/>
  <c r="K48" i="23"/>
  <c r="E25" i="23"/>
  <c r="E21" i="23"/>
  <c r="E45" i="23"/>
  <c r="E42" i="23"/>
  <c r="E44" i="23"/>
  <c r="E38" i="23"/>
  <c r="E36" i="23"/>
  <c r="E24" i="23"/>
  <c r="E28" i="23"/>
  <c r="E39" i="23"/>
  <c r="E37" i="23"/>
  <c r="E41" i="23"/>
  <c r="E26" i="23"/>
  <c r="E43" i="23"/>
  <c r="E34" i="23"/>
  <c r="E33" i="23" s="1"/>
  <c r="E30" i="23"/>
  <c r="E20" i="23"/>
  <c r="E27" i="23"/>
  <c r="E19" i="23"/>
  <c r="E15" i="23"/>
  <c r="E16" i="23"/>
  <c r="E11" i="23"/>
  <c r="E22" i="23"/>
  <c r="E29" i="23"/>
  <c r="E13" i="23"/>
  <c r="E9" i="23"/>
  <c r="E31" i="23"/>
  <c r="E17" i="23"/>
  <c r="E12" i="23"/>
  <c r="E14" i="23"/>
  <c r="E35" i="23" l="1"/>
  <c r="H11" i="9" l="1"/>
  <c r="H9" i="9"/>
  <c r="E35" i="17" l="1"/>
  <c r="D7" i="22" l="1"/>
  <c r="F7" i="22"/>
  <c r="G7" i="22"/>
  <c r="H7" i="22"/>
  <c r="I7" i="22"/>
  <c r="J7" i="22"/>
  <c r="K7" i="22"/>
  <c r="L7" i="22"/>
  <c r="M7" i="22"/>
  <c r="N7" i="22"/>
  <c r="O7" i="22"/>
  <c r="P7" i="22"/>
  <c r="C7" i="22"/>
  <c r="Q8" i="22"/>
  <c r="Q7" i="22" s="1"/>
  <c r="E8" i="22"/>
  <c r="E7" i="22" s="1"/>
  <c r="E18" i="23" l="1"/>
  <c r="E8" i="23" s="1"/>
  <c r="E48" i="23" s="1"/>
  <c r="D8" i="13"/>
  <c r="H12" i="12"/>
  <c r="H9" i="12"/>
  <c r="E28" i="12"/>
  <c r="E29" i="12"/>
  <c r="E26" i="12"/>
  <c r="E25" i="12"/>
  <c r="H110" i="12" l="1"/>
  <c r="D9" i="11"/>
  <c r="D8" i="11" l="1"/>
  <c r="E13" i="9" l="1"/>
  <c r="E12" i="9"/>
  <c r="E10" i="9"/>
  <c r="G11" i="9"/>
  <c r="F11" i="9"/>
  <c r="G9" i="9"/>
  <c r="F9" i="9"/>
  <c r="H16" i="1" l="1"/>
  <c r="L46" i="17" l="1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D52" i="17"/>
  <c r="D46" i="17"/>
  <c r="D44" i="17"/>
  <c r="D42" i="17"/>
  <c r="D10" i="17"/>
  <c r="D8" i="17"/>
  <c r="E53" i="17"/>
  <c r="E55" i="17"/>
  <c r="E48" i="17"/>
  <c r="E49" i="17"/>
  <c r="E50" i="17"/>
  <c r="E39" i="17"/>
  <c r="E40" i="17"/>
  <c r="E37" i="17"/>
  <c r="E28" i="17"/>
  <c r="E29" i="17"/>
  <c r="E30" i="17"/>
  <c r="E31" i="17"/>
  <c r="E21" i="17"/>
  <c r="E22" i="17"/>
  <c r="E23" i="17"/>
  <c r="E17" i="17"/>
  <c r="E18" i="17"/>
  <c r="E54" i="17"/>
  <c r="E51" i="17"/>
  <c r="E47" i="17"/>
  <c r="E45" i="17"/>
  <c r="E43" i="17"/>
  <c r="E16" i="17"/>
  <c r="E19" i="17"/>
  <c r="E20" i="17"/>
  <c r="E24" i="17"/>
  <c r="E25" i="17"/>
  <c r="E26" i="17"/>
  <c r="E27" i="17"/>
  <c r="E32" i="17"/>
  <c r="E33" i="17"/>
  <c r="E34" i="17"/>
  <c r="E36" i="17"/>
  <c r="E38" i="17"/>
  <c r="E41" i="17"/>
  <c r="E15" i="17"/>
  <c r="E13" i="17"/>
  <c r="E12" i="17"/>
  <c r="E14" i="17"/>
  <c r="E11" i="17"/>
  <c r="E9" i="17"/>
  <c r="D56" i="17" l="1"/>
  <c r="E52" i="17"/>
  <c r="G105" i="12"/>
  <c r="G101" i="12"/>
  <c r="F101" i="12"/>
  <c r="G99" i="12"/>
  <c r="F99" i="12"/>
  <c r="G97" i="12"/>
  <c r="F97" i="12"/>
  <c r="G17" i="12"/>
  <c r="F17" i="12"/>
  <c r="G12" i="12"/>
  <c r="F12" i="12"/>
  <c r="G9" i="12"/>
  <c r="E73" i="12"/>
  <c r="F16" i="1"/>
  <c r="D20" i="4"/>
  <c r="D21" i="4"/>
  <c r="D22" i="4"/>
  <c r="D23" i="4"/>
  <c r="G16" i="1"/>
  <c r="E22" i="1"/>
  <c r="E19" i="1"/>
  <c r="D19" i="4"/>
  <c r="D18" i="4"/>
  <c r="C9" i="22" l="1"/>
  <c r="Q9" i="22"/>
  <c r="D17" i="4"/>
  <c r="N9" i="22"/>
  <c r="F9" i="22"/>
  <c r="O9" i="22"/>
  <c r="G9" i="22"/>
  <c r="G110" i="12"/>
  <c r="M9" i="22"/>
  <c r="L9" i="22"/>
  <c r="K9" i="22"/>
  <c r="J9" i="22"/>
  <c r="I9" i="22"/>
  <c r="P9" i="22"/>
  <c r="H9" i="22"/>
  <c r="D9" i="22" l="1"/>
  <c r="E9" i="22"/>
  <c r="F46" i="17" l="1"/>
  <c r="G46" i="17"/>
  <c r="H46" i="17"/>
  <c r="I46" i="17"/>
  <c r="J46" i="17"/>
  <c r="K46" i="17"/>
  <c r="M46" i="17"/>
  <c r="N46" i="17"/>
  <c r="O46" i="17"/>
  <c r="P46" i="17"/>
  <c r="Q46" i="17"/>
  <c r="R46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F10" i="17"/>
  <c r="G10" i="17"/>
  <c r="H10" i="17"/>
  <c r="J10" i="17"/>
  <c r="K10" i="17"/>
  <c r="L10" i="17"/>
  <c r="M10" i="17"/>
  <c r="N10" i="17"/>
  <c r="O10" i="17"/>
  <c r="P10" i="17"/>
  <c r="Q10" i="17"/>
  <c r="R10" i="17"/>
  <c r="F8" i="17"/>
  <c r="G8" i="17"/>
  <c r="H8" i="17"/>
  <c r="I8" i="17"/>
  <c r="J8" i="17"/>
  <c r="K8" i="17"/>
  <c r="K56" i="17" s="1"/>
  <c r="L8" i="17"/>
  <c r="M8" i="17"/>
  <c r="N8" i="17"/>
  <c r="O8" i="17"/>
  <c r="P8" i="17"/>
  <c r="Q8" i="17"/>
  <c r="R8" i="17"/>
  <c r="E8" i="17"/>
  <c r="E42" i="17"/>
  <c r="E44" i="17"/>
  <c r="J56" i="17" l="1"/>
  <c r="R56" i="17"/>
  <c r="Q56" i="17"/>
  <c r="G56" i="17"/>
  <c r="H56" i="17"/>
  <c r="P56" i="17"/>
  <c r="F56" i="17"/>
  <c r="M56" i="17"/>
  <c r="O56" i="17"/>
  <c r="N56" i="17"/>
  <c r="L56" i="17"/>
  <c r="E46" i="17"/>
  <c r="E93" i="12"/>
  <c r="E87" i="12"/>
  <c r="E80" i="12"/>
  <c r="E70" i="12"/>
  <c r="E64" i="12"/>
  <c r="E55" i="12"/>
  <c r="E40" i="12"/>
  <c r="E18" i="12"/>
  <c r="E14" i="12"/>
  <c r="F6" i="20" l="1"/>
  <c r="C6" i="20" s="1"/>
  <c r="C5" i="20" s="1"/>
  <c r="C7" i="20" s="1"/>
  <c r="M5" i="20"/>
  <c r="M7" i="20" s="1"/>
  <c r="L5" i="20"/>
  <c r="L7" i="20" s="1"/>
  <c r="K5" i="20"/>
  <c r="K7" i="20" s="1"/>
  <c r="J5" i="20"/>
  <c r="J7" i="20" s="1"/>
  <c r="I5" i="20"/>
  <c r="I7" i="20" s="1"/>
  <c r="H5" i="20"/>
  <c r="H7" i="20" s="1"/>
  <c r="G5" i="20"/>
  <c r="G7" i="20" s="1"/>
  <c r="E5" i="20"/>
  <c r="E7" i="20" s="1"/>
  <c r="D5" i="20"/>
  <c r="D7" i="20" s="1"/>
  <c r="F5" i="20" l="1"/>
  <c r="F7" i="20" s="1"/>
  <c r="E11" i="12" l="1"/>
  <c r="E13" i="12"/>
  <c r="E15" i="12"/>
  <c r="E16" i="12"/>
  <c r="E19" i="12"/>
  <c r="E20" i="12"/>
  <c r="E22" i="12"/>
  <c r="E23" i="12"/>
  <c r="E24" i="12"/>
  <c r="E27" i="12"/>
  <c r="E30" i="12"/>
  <c r="E31" i="12"/>
  <c r="E32" i="12"/>
  <c r="E33" i="12"/>
  <c r="E34" i="12"/>
  <c r="E35" i="12"/>
  <c r="E36" i="12"/>
  <c r="E37" i="12"/>
  <c r="E38" i="12"/>
  <c r="E39" i="12"/>
  <c r="E42" i="12"/>
  <c r="E43" i="12"/>
  <c r="E44" i="12"/>
  <c r="E45" i="12"/>
  <c r="E47" i="12"/>
  <c r="E49" i="12"/>
  <c r="E50" i="12"/>
  <c r="E53" i="12"/>
  <c r="E57" i="12"/>
  <c r="E58" i="12"/>
  <c r="E59" i="12"/>
  <c r="E60" i="12"/>
  <c r="E61" i="12"/>
  <c r="E65" i="12"/>
  <c r="E66" i="12"/>
  <c r="E67" i="12"/>
  <c r="E69" i="12"/>
  <c r="E71" i="12"/>
  <c r="E72" i="12"/>
  <c r="E74" i="12"/>
  <c r="E75" i="12"/>
  <c r="E76" i="12"/>
  <c r="E77" i="12"/>
  <c r="E78" i="12"/>
  <c r="E79" i="12"/>
  <c r="E81" i="12"/>
  <c r="E82" i="12"/>
  <c r="E83" i="12"/>
  <c r="E85" i="12"/>
  <c r="E86" i="12"/>
  <c r="E96" i="12"/>
  <c r="E98" i="12"/>
  <c r="E100" i="12"/>
  <c r="E102" i="12"/>
  <c r="E104" i="12"/>
  <c r="E106" i="12"/>
  <c r="E108" i="12"/>
  <c r="E109" i="12"/>
  <c r="E10" i="17" l="1"/>
  <c r="E56" i="17" s="1"/>
  <c r="I10" i="17"/>
  <c r="I56" i="17" s="1"/>
  <c r="D7" i="15"/>
  <c r="E7" i="15"/>
  <c r="F7" i="15"/>
  <c r="G7" i="15"/>
  <c r="C7" i="15"/>
  <c r="E17" i="1" l="1"/>
  <c r="E18" i="1"/>
  <c r="E20" i="1"/>
  <c r="E21" i="1"/>
  <c r="E10" i="12" l="1"/>
  <c r="F9" i="12" l="1"/>
  <c r="F110" i="12" s="1"/>
</calcChain>
</file>

<file path=xl/sharedStrings.xml><?xml version="1.0" encoding="utf-8"?>
<sst xmlns="http://schemas.openxmlformats.org/spreadsheetml/2006/main" count="817" uniqueCount="469">
  <si>
    <t>Балтийский городской округ</t>
  </si>
  <si>
    <t>Пионерский городской округ</t>
  </si>
  <si>
    <t>Светлогорский городской округ</t>
  </si>
  <si>
    <t>Советский городской округ</t>
  </si>
  <si>
    <t>Общий итог</t>
  </si>
  <si>
    <t>№ п/п</t>
  </si>
  <si>
    <t>Год ввода в эксплуатацию</t>
  </si>
  <si>
    <t>Стоимость капитального ремонта, руб.</t>
  </si>
  <si>
    <t>всего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</si>
  <si>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</si>
  <si>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</si>
  <si>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в МКД</t>
  </si>
  <si>
    <t>Плановая дата завершения работ</t>
  </si>
  <si>
    <t>Таблица 1</t>
  </si>
  <si>
    <t>Стоимость капитального ремонта всего, руб.</t>
  </si>
  <si>
    <t>Ремонт внутридомовых инженерных систем, руб.</t>
  </si>
  <si>
    <t>холодное водоснабжение</t>
  </si>
  <si>
    <t>горячее водоснабжение</t>
  </si>
  <si>
    <t>водоотведение</t>
  </si>
  <si>
    <t>теплоснабжение</t>
  </si>
  <si>
    <t>электроснабжение</t>
  </si>
  <si>
    <t>Лифтовое оборудование</t>
  </si>
  <si>
    <t>шт.</t>
  </si>
  <si>
    <t>руб.</t>
  </si>
  <si>
    <t>Таблица 2</t>
  </si>
  <si>
    <t>Таблица 3</t>
  </si>
  <si>
    <t>Таблица 4</t>
  </si>
  <si>
    <t>Таблица 5</t>
  </si>
  <si>
    <t>Таблица 6</t>
  </si>
  <si>
    <t>г. Калининград, ул. Майора Козенкова, д. 11-11А (ОКН)</t>
  </si>
  <si>
    <t>г. Калининград, ул. Майора Козенкова, д. 13-23 (ОКН)</t>
  </si>
  <si>
    <t>г. Калининград, ул. Майора Козенкова, д. 25 (ОКН)</t>
  </si>
  <si>
    <t xml:space="preserve">Общий итог </t>
  </si>
  <si>
    <t>Ремонт крыши, руб.</t>
  </si>
  <si>
    <t>Ремонт фасада, руб.</t>
  </si>
  <si>
    <t>Ремонт фундамента, руб.</t>
  </si>
  <si>
    <t>Городской округ «Город Калининград»</t>
  </si>
  <si>
    <t>Светловский городской округ</t>
  </si>
  <si>
    <t xml:space="preserve">за счет средств областного бюджета </t>
  </si>
  <si>
    <t>за счет средств собственников помещений</t>
  </si>
  <si>
    <t>Гусевский городской округ</t>
  </si>
  <si>
    <t>Стены</t>
  </si>
  <si>
    <t>-</t>
  </si>
  <si>
    <t>Общая площадь МКД, кв. м</t>
  </si>
  <si>
    <t>Площадь помещений МКД, кв. м</t>
  </si>
  <si>
    <t>установка прибора учета теплоснабжения</t>
  </si>
  <si>
    <t>Стоимость прохождения историко-культурной экспертизы, руб.</t>
  </si>
  <si>
    <t>г. Зеленоградск, ул. Московская, д. 44 (ОКН)</t>
  </si>
  <si>
    <t>г. Зеленоградск, ул. Московская, д. 48 (ОКН)</t>
  </si>
  <si>
    <t xml:space="preserve">г. Калининград, пр-кт Мира, д. 37-39 </t>
  </si>
  <si>
    <t xml:space="preserve">г. Калининград, пр-кт Мира, д. 49/51 </t>
  </si>
  <si>
    <t xml:space="preserve">г. Калининград, пр-кт Мира, д. 53-55, проезд Октябрьский 1-й, д. 2-8, проезд Октябрьский 2-й, д. 1-3 </t>
  </si>
  <si>
    <t>г. Калининград, ул. Зоологическая, д. 47-47А (ОКН)</t>
  </si>
  <si>
    <t xml:space="preserve">г. Калининград, ул. К. Назаровой, д. 35-37 </t>
  </si>
  <si>
    <t xml:space="preserve">г. Зеленоградск, ул. Володарского, д. 5 </t>
  </si>
  <si>
    <t xml:space="preserve">г. Зеленоградск, ул. Железнодорожная, д. 4 </t>
  </si>
  <si>
    <t xml:space="preserve">г. Зеленоградск, ул. Луговая, д. 1 </t>
  </si>
  <si>
    <t xml:space="preserve">г. Зеленоградск, ул. Пограничная, д. 2 </t>
  </si>
  <si>
    <t xml:space="preserve">г. Краснознаменск, ул. Калининградская, д. 41 </t>
  </si>
  <si>
    <t xml:space="preserve">г. Краснознаменск, ул. Калининградская, д. 43 </t>
  </si>
  <si>
    <t>кирпичные</t>
  </si>
  <si>
    <t xml:space="preserve">г. Калининград, ул. Генерал-лейтенанта Озерова, д. 32-38 </t>
  </si>
  <si>
    <t xml:space="preserve">г. Калининград, ул. Космонавта Пацаева, д. 15-21 </t>
  </si>
  <si>
    <t xml:space="preserve">г. Калининград, ул. Лейтенанта Яналова, д. 30-32 </t>
  </si>
  <si>
    <t xml:space="preserve">г. Калининград, ул. Маршала Борзова, д. 100 </t>
  </si>
  <si>
    <t xml:space="preserve">г. Калининград, ул. Полковника Ефремова, д. 3 </t>
  </si>
  <si>
    <t xml:space="preserve">г. Калининград, ул. Полковника Ефремова, д. 5 </t>
  </si>
  <si>
    <t xml:space="preserve">г. Калининград, ул. Согласия, д. 21 </t>
  </si>
  <si>
    <t xml:space="preserve">г. Калининград, ул. Согласия, д. 23 </t>
  </si>
  <si>
    <t xml:space="preserve">г. Калининград, ул. Согласия, д. 25 </t>
  </si>
  <si>
    <t xml:space="preserve">г. Калининград, ул. Чкалова, д. 64 </t>
  </si>
  <si>
    <t xml:space="preserve">п. Ульяново, ул. Набережная, д. 18 </t>
  </si>
  <si>
    <t xml:space="preserve">г. Озерск, ул. Дзержинского, д. 11 </t>
  </si>
  <si>
    <t xml:space="preserve">г. Пионерский, ул. Дачная, д. 2 </t>
  </si>
  <si>
    <t xml:space="preserve">п. Крылово, ул. Центральная, д. 37 </t>
  </si>
  <si>
    <t xml:space="preserve">г. Советск, ул. Каштановая, д. 20 </t>
  </si>
  <si>
    <t xml:space="preserve">г. Советск, ул. Липовая, д. 6 </t>
  </si>
  <si>
    <t xml:space="preserve">г. Советск, ул. Титова, д. 8 </t>
  </si>
  <si>
    <t>Ремонтно-строительные работы по смене, восстановлению или замене крылец с установкой пандусов (при наличии технической возможности такой установки), козырьков над входами в подъезды, подвалы, над балконами верхних этажей, руб.</t>
  </si>
  <si>
    <t xml:space="preserve">г. Калининград, ул. К. Назаровой, 
д. 35-37 </t>
  </si>
  <si>
    <t xml:space="preserve">г. Зеленоградск, ул. Володарского, 
д. 5 </t>
  </si>
  <si>
    <t xml:space="preserve">г. Зеленоградск, 
ул. Железнодорожная, д. 4 </t>
  </si>
  <si>
    <t xml:space="preserve">г. Зеленоградск, ул. Пограничная, 
д. 2 </t>
  </si>
  <si>
    <t xml:space="preserve">г. Краснознаменск, 
ул. Калининградская, д. 41 </t>
  </si>
  <si>
    <t xml:space="preserve">г. Краснознаменск, 
ул. Калининградская, д. 43 </t>
  </si>
  <si>
    <t>*Расчеты по принятым обязательствам производятся по мере поступления средств на счет регионального оператора, но не позднее декабря 2022 года.</t>
  </si>
  <si>
    <t>установка прибора учета потребления теплоснабжения</t>
  </si>
  <si>
    <t>Таблица 9</t>
  </si>
  <si>
    <t>Ремонт, замена входных наружных дверей, замена окон и балконных дверей в местах общего пользования, руб.</t>
  </si>
  <si>
    <t>».</t>
  </si>
  <si>
    <t>Адрес многоквартирного дома (далее – МКД)</t>
  </si>
  <si>
    <t>Количество жителей, зарегистрированных в МКД на дату утверждения краткосрочного плана</t>
  </si>
  <si>
    <t xml:space="preserve">г. Калининград, ул. 1812 года, д. 112-114 </t>
  </si>
  <si>
    <t xml:space="preserve">г. Калининград, ул. Ботаническая, д. 8-10 </t>
  </si>
  <si>
    <t xml:space="preserve">г. Багратионовск, ул. Победы, д. 14 </t>
  </si>
  <si>
    <t xml:space="preserve">г. Гвардейск, ул. Мелиораторов, д. 20 </t>
  </si>
  <si>
    <t xml:space="preserve">г. Калининград, б-р Франца Лефорта, д. 24 </t>
  </si>
  <si>
    <t xml:space="preserve">г. Калининград, пер. Партизанский, д. 2-8 </t>
  </si>
  <si>
    <t xml:space="preserve">г. Калининград, пер. Северный, д. 3-9 </t>
  </si>
  <si>
    <t xml:space="preserve">г. Калининград, ул. 1812 года, д. 104 </t>
  </si>
  <si>
    <t xml:space="preserve">г. Калининград, ул. 1812 года, д. 106 </t>
  </si>
  <si>
    <t xml:space="preserve">г. Калининград, ул. 1812 года, д. 108 </t>
  </si>
  <si>
    <t xml:space="preserve">г. Калининград, ул. 1812 года, д. 110 </t>
  </si>
  <si>
    <t>г. Калининград, ул. 1812 года, д. 116 (ОКН)</t>
  </si>
  <si>
    <t>г. Калининград, ул. 1812 года, д. 118 (ОКН)</t>
  </si>
  <si>
    <t xml:space="preserve">г. Калининград, ул. 1812 года, д. 120 </t>
  </si>
  <si>
    <t>г. Калининград, ул. 1812 года, д. 122 (ОКН)</t>
  </si>
  <si>
    <t>г. Калининград, ул. 1812 года, д. 124 (ОКН)</t>
  </si>
  <si>
    <t xml:space="preserve">г. Калининград, ул. Гайдара, д. 135-139 </t>
  </si>
  <si>
    <t xml:space="preserve">г. Калининград, ул. Гайдара, д. 141-145 </t>
  </si>
  <si>
    <t xml:space="preserve">г. Калининград, ул. Гайдара, д. 15-15А </t>
  </si>
  <si>
    <t xml:space="preserve">г. Калининград, ул. Еловая аллея, д. 51-55 </t>
  </si>
  <si>
    <t xml:space="preserve">г. Калининград, ул. Интернациональная, д. 15-17 </t>
  </si>
  <si>
    <t xml:space="preserve">г. Калининград, ул. Керченская, д. 16 </t>
  </si>
  <si>
    <t xml:space="preserve">г. Калининград, ул. Краснооктябрьская, д. 11-15 </t>
  </si>
  <si>
    <t xml:space="preserve">г. Калининград, ул. Красносельская, д. 5 </t>
  </si>
  <si>
    <t xml:space="preserve">г. Калининград, ул. Машиностроительная, д. 2 </t>
  </si>
  <si>
    <t xml:space="preserve">г. Калининград, ул. Орудийная, д. 62-66 </t>
  </si>
  <si>
    <t xml:space="preserve">г. Калининград, ул. Подполковника Емельянова, д. 207 </t>
  </si>
  <si>
    <t xml:space="preserve">г. Светлогорск, пр-кт Калининградский, д. 25 </t>
  </si>
  <si>
    <t>без *</t>
  </si>
  <si>
    <t xml:space="preserve">г. Калининград, 
пр-кт Мира, д. 49/51 </t>
  </si>
  <si>
    <t xml:space="preserve">г. Калининград, 
ул. 1812 года, д. 112-114 </t>
  </si>
  <si>
    <t>г. Калининград, 
ул. Майора Козенкова, 
д. 11-11А (ОКН)</t>
  </si>
  <si>
    <t>г. Калининград, 
ул. Майора Козенкова, 
д. 13-23 (ОКН)</t>
  </si>
  <si>
    <t>г. Калининград, 
ул. Майора Козенкова, 
д. 25 (ОКН)</t>
  </si>
  <si>
    <t xml:space="preserve">г. Зеленоградск, 
ул. Володарского, 
д. 5 </t>
  </si>
  <si>
    <t xml:space="preserve">г. Зеленоградск, 
ул. Железнодорожная, 
д. 4 </t>
  </si>
  <si>
    <t xml:space="preserve">г. Зеленоградск, 
ул. Луговая, д. 1 </t>
  </si>
  <si>
    <t xml:space="preserve">г. Зеленоградск, 
ул. Пограничная, 
д. 2 </t>
  </si>
  <si>
    <t xml:space="preserve">г. Зеленоградск, 
ул. Полищука, д. 3 </t>
  </si>
  <si>
    <t>Ремонт крыши</t>
  </si>
  <si>
    <t>кв.м.</t>
  </si>
  <si>
    <t>Ремонт подвальных помещений</t>
  </si>
  <si>
    <t>Ремонт фасада</t>
  </si>
  <si>
    <t>Ремонт фундамента</t>
  </si>
  <si>
    <t xml:space="preserve">г. Гвардейск, ул. Садовая, д. 1 </t>
  </si>
  <si>
    <t>П Е Р Е Ч Е Н Ь  
многоквартирных домов, подлежащих капитальному ремонту в 2021 году в порядке очередности, с указанием видов ремонта</t>
  </si>
  <si>
    <t>«П Е Р Е Ч Е Н Ь 
многоквартирных домов, подлежащих капитальному ремонту в 2021 году в порядке очередности, предусмотренной региональной программой капитального ремонта</t>
  </si>
  <si>
    <t>И З М Е Н Е Н И Я,
которые вносятся в краткосрочный план реализации на 2021 – 2023 годы региональной программы капитального ремонта общего имущества в многоквартирных домах, расположенных на территории Калининградской области, на 2015 – 2044 годы</t>
  </si>
  <si>
    <t>Адрес многоквартирного дома 
(далее – МКД)</t>
  </si>
  <si>
    <t>П Е Р Е Ч Е Н Ь 
многоквартирных домов, подлежащих капитальному ремонту в 2022 году в порядке очередности, предусмотренной региональной программой капитального ремонта</t>
  </si>
  <si>
    <t>П Е Р Е Ч Е Н Ь  
многоквартирных домов, подлежащих капитальному ремонту в 2022 году в порядке очередности, с указанием видов ремонта</t>
  </si>
  <si>
    <t>П Е Р Е Ч Е Н Ь 
многоквартирных домов, подлежащих капитальному ремонту в 2023 году в порядке очередности, предусмотренной региональной программой капитального ремонта</t>
  </si>
  <si>
    <t xml:space="preserve">п. Отважное, ул. Лесная, д. 2 </t>
  </si>
  <si>
    <t xml:space="preserve">г. Балтийск, ул. Гоголя, д. 11 </t>
  </si>
  <si>
    <t xml:space="preserve">г. Балтийск, ул. Н. Каплунова, д. 8 </t>
  </si>
  <si>
    <t xml:space="preserve">г. Балтийск, ул. Ушакова, д. 33 </t>
  </si>
  <si>
    <t xml:space="preserve">г. Калининград, ул. Интернациональная, д. 13 </t>
  </si>
  <si>
    <t xml:space="preserve">г. Калининград, ул. Косогорная, д. 5-9 </t>
  </si>
  <si>
    <t xml:space="preserve">г. Калининград, ул. Нарвская, д. 33-35 </t>
  </si>
  <si>
    <t xml:space="preserve">г. Калининград, ул. Нарвская, д. 37 </t>
  </si>
  <si>
    <t xml:space="preserve">г. Калининград, ул. Николая Карамзина, д. 15 </t>
  </si>
  <si>
    <t xml:space="preserve">г. Калининград, ул. Николая Карамзина, д. 9 </t>
  </si>
  <si>
    <t xml:space="preserve">г. Калининград, ул. Ульяны Громовой, д. 111 </t>
  </si>
  <si>
    <t>П Е Р Е Ч Е Н Ь  
многоквартирных домов, подлежащих капитальному ремонту в 2023 году в порядке очередности, с указанием видов ремонта</t>
  </si>
  <si>
    <t>П Е Р Е Ч Е Н Ь  
многоквартирных домов,  собственники помещений в которых выбрали способ формирования фонда капитального ремонта на специальных счетах и в которых выполнен капитальный ремонт в 2021 году</t>
  </si>
  <si>
    <t>Ремонт водоотводящих устройств, содержание и ремонт которых являются обязанностью собственников МКД, руб.</t>
  </si>
  <si>
    <t>Строительный контроль, руб.</t>
  </si>
  <si>
    <t>установка прибора учета 
потребления теплоснабжения</t>
  </si>
  <si>
    <t>установка прибора 
учета теплоснабжения</t>
  </si>
  <si>
    <t xml:space="preserve">г. Зеленоградск, 
пер. 2-й Октябрьский, 
д. 2 </t>
  </si>
  <si>
    <t xml:space="preserve">г. Зеленоградск, 
пр-кт Курортный, д. 2 </t>
  </si>
  <si>
    <t xml:space="preserve">г. Зеленоградск, 
ул. Володарского, д. 4 </t>
  </si>
  <si>
    <t xml:space="preserve">г. Зеленоградск, 
ул. Володарского, д. 6 </t>
  </si>
  <si>
    <t xml:space="preserve">г. Зеленоградск, 
ул. Ленина, д. 10 </t>
  </si>
  <si>
    <t xml:space="preserve">г. Зеленоградск, 
ул. Ленина, д. 12 </t>
  </si>
  <si>
    <t>г. Зеленоградск, 
ул. Московская, 
д. 44 (ОКН)</t>
  </si>
  <si>
    <t xml:space="preserve">г. Зеленоградск, 
ул. Московская, д. 46 </t>
  </si>
  <si>
    <t>г. Зеленоградск, 
ул. Московская, 
д. 48 (ОКН)</t>
  </si>
  <si>
    <t xml:space="preserve">г. Зеленоградск, 
ул. Московская, д. 49 </t>
  </si>
  <si>
    <t xml:space="preserve">г. Зеленоградск, 
ул. Полищука, д. 1 </t>
  </si>
  <si>
    <t xml:space="preserve">г. Зеленоградск, 
ул. Полищука, д. 2 </t>
  </si>
  <si>
    <t xml:space="preserve">г. Зеленоградск, 
ул. Чкалова, д. 10 </t>
  </si>
  <si>
    <t xml:space="preserve">г. Калининград, ул. Ботаническая, 
д. 8-10 </t>
  </si>
  <si>
    <t xml:space="preserve">г. Калининград, 
б-р Франца Лефорта, д. 24 </t>
  </si>
  <si>
    <t xml:space="preserve">г. Калининград, 
пер. Партизанский, д. 2-8 </t>
  </si>
  <si>
    <t xml:space="preserve">г. Калининград, 
пер. Северный, д. 3-9 </t>
  </si>
  <si>
    <t xml:space="preserve">г. Калининград, 
ул. 1812 года, д. 104 </t>
  </si>
  <si>
    <t xml:space="preserve">г. Калининград, 
ул. 1812 года, д. 106 </t>
  </si>
  <si>
    <t xml:space="preserve">г. Калининград, 
ул. 1812 года, д. 108 </t>
  </si>
  <si>
    <t xml:space="preserve">г. Калининград, 
ул. 1812 года, д. 110 </t>
  </si>
  <si>
    <t>г. Калининград, 
ул. 1812 года, д. 116 (ОКН)</t>
  </si>
  <si>
    <t>г. Калининград, 
ул. 1812 года, д. 118 (ОКН)</t>
  </si>
  <si>
    <t xml:space="preserve">г. Калининград, 
ул. 1812 года, д. 120 </t>
  </si>
  <si>
    <t>г. Калининград, 
ул. 1812 года, д. 122 (ОКН)</t>
  </si>
  <si>
    <t>г. Калининград, 
ул. 1812 года, д. 124 (ОКН)</t>
  </si>
  <si>
    <t xml:space="preserve">г. Калининград, 
ул. Гайдара, д. 135-139 </t>
  </si>
  <si>
    <t xml:space="preserve">г. Калининград, 
ул. Гайдара, д. 141-145 </t>
  </si>
  <si>
    <t xml:space="preserve">г. Калининград, 
ул. Гайдара, д. 15-15А </t>
  </si>
  <si>
    <t xml:space="preserve">г. Калининград, 
ул. Генерал-лейтенанта Озерова, 
д. 32-38 </t>
  </si>
  <si>
    <t xml:space="preserve">г. Калининград, 
ул. Еловая аллея, д. 51-55 </t>
  </si>
  <si>
    <t xml:space="preserve">г. Калининград, 
ул. Интернациональная, 
д. 13 </t>
  </si>
  <si>
    <t xml:space="preserve">г. Калининград, 
ул. Интернациональная, 
д. 15-17 </t>
  </si>
  <si>
    <t xml:space="preserve">г. Калининград, 
ул. Керченская, д. 16 </t>
  </si>
  <si>
    <t xml:space="preserve">г. Калининград, 
ул. Космонавта Пацаева, д. 15-21 </t>
  </si>
  <si>
    <t xml:space="preserve">г. Калининград, 
ул. Косогорная, д. 5-9 </t>
  </si>
  <si>
    <t xml:space="preserve">г. Калининград, 
ул. Краснооктябрьская, д. 11-15 </t>
  </si>
  <si>
    <t xml:space="preserve">г. Калининград, 
ул. Красносельская, д. 5 </t>
  </si>
  <si>
    <t xml:space="preserve">г. Калининград, 
ул. Лейтенанта Яналова, д. 30-32 </t>
  </si>
  <si>
    <t xml:space="preserve">г. Калининград, 
ул. Маршала Борзова, д. 100 </t>
  </si>
  <si>
    <t xml:space="preserve">г. Калининград, 
ул. Машиностроительная, д. 2 </t>
  </si>
  <si>
    <t xml:space="preserve">г. Калининград, 
ул. Нарвская, д. 33-35 </t>
  </si>
  <si>
    <t xml:space="preserve">г. Калининград, 
ул. Николая Карамзина, д. 15 </t>
  </si>
  <si>
    <t xml:space="preserve">г. Калининград, 
ул. Николая Карамзина, д. 9 </t>
  </si>
  <si>
    <t xml:space="preserve">г. Калининград, 
ул. Орудийная, д. 62-66 </t>
  </si>
  <si>
    <t xml:space="preserve">г. Калининград, 
ул. Ульяны Громовой, д. 111 </t>
  </si>
  <si>
    <t xml:space="preserve">г. Светлогорск, 
пр-кт Калининградский, д. 25 </t>
  </si>
  <si>
    <t>г. Калининград, 
наб. Адмирала Трибуца, 
д. 55-65</t>
  </si>
  <si>
    <t>г. Калининград, 
пр-кт Московский, д. 64</t>
  </si>
  <si>
    <t>г. Калининград, 
ул. А. Невского, д. 31-37</t>
  </si>
  <si>
    <t>г. Калининград, 
ул. Артиллерийская, д. 51</t>
  </si>
  <si>
    <t>г. Калининград, 
ул. Киевская, д. 121Б</t>
  </si>
  <si>
    <t>г. Калининград, 
ул. Красная, д. 20-22</t>
  </si>
  <si>
    <t>г. Калининград, 
ул. Куйбышева, д. 181-187</t>
  </si>
  <si>
    <t>г. Калининград, 
ул. Юрия Гагарина, д. 11</t>
  </si>
  <si>
    <t>п. Васильково, 
ул. 40 лет Победы, д. 7</t>
  </si>
  <si>
    <t>г. Светлый, 
ул. Заводская, д. 6</t>
  </si>
  <si>
    <t>г. Светлый, 
ул. Тельмана, д. 8</t>
  </si>
  <si>
    <t>г. Калининград, ул. Зоологическая, 
д. 47-47А (ОКН)</t>
  </si>
  <si>
    <t>г. Калининград, ул. Ольштынская, 
д. 2-4, пр-кт Калинина, д. 1-5, 
пл. Калинина, д. 29-37</t>
  </si>
  <si>
    <t>Разработка проектной документации, руб.</t>
  </si>
  <si>
    <t>Проверка сметной документации, руб.</t>
  </si>
  <si>
    <t xml:space="preserve">Адрес многоквартирного дома </t>
  </si>
  <si>
    <t>Размер возмещения за счет средств государственной корпорации - Фонда содействия реформированию жилищно-коммунального хозяйства  на оплату услуг и (или) работ по энергосбережению и повышению энергетической эффективности, выполненных в ходе оказания и (или) выполнения услуг, и (или) работ по капитальному ремонту общего имущества в многоквартирном доме, руб.</t>
  </si>
  <si>
    <t>Установка узлов управления и регулирования потребления ресурсов тепловой энергии, руб.</t>
  </si>
  <si>
    <t>Повышение теплозащиты наружных стен, руб.</t>
  </si>
  <si>
    <t>Повышение теплозащиты окон МОП, руб.</t>
  </si>
  <si>
    <t>Уплотнение наружных входных дверей с установкой доводчиков, руб.</t>
  </si>
  <si>
    <t>Повышение теплозащиты крыши, руб.</t>
  </si>
  <si>
    <t>Ремонт (замена) трубопроводов внутридомовой системы отопления в сочетании с тепловой изоляцией, руб.</t>
  </si>
  <si>
    <t>Дата проведения капитального ремонта</t>
  </si>
  <si>
    <t>средства собственников помещений</t>
  </si>
  <si>
    <t>Городской округ 
«Город Калининград»</t>
  </si>
  <si>
    <t xml:space="preserve"> -</t>
  </si>
  <si>
    <t>Таблица 11</t>
  </si>
  <si>
    <t xml:space="preserve"> г. Калининград, 
ул. Банковская, д. 6-12 </t>
  </si>
  <si>
    <t>29.11.2019, 25.10.2021</t>
  </si>
  <si>
    <t xml:space="preserve">г. Калининград, пр-кт Мира, д. 66/68 </t>
  </si>
  <si>
    <t>г. Калининград, ул. Комсомольская, д. 42 (ОКН)</t>
  </si>
  <si>
    <t xml:space="preserve">г. Калининград, ул. Космонавта Леонова, д. 63-71 </t>
  </si>
  <si>
    <t xml:space="preserve">г. Балтийск, пр-кт Ленина, д. 11 </t>
  </si>
  <si>
    <t xml:space="preserve">г. Гвардейск, ул. Заречная, д. 1 </t>
  </si>
  <si>
    <t xml:space="preserve">г. Калининград, ул. Больничная, д. 21-25 </t>
  </si>
  <si>
    <t xml:space="preserve">г. Калининград, ул. Больничная, 
д. 21-25 </t>
  </si>
  <si>
    <t>г. Калининград, ул. Комсомольская, д. 53-61 (ОКН)</t>
  </si>
  <si>
    <t>г. Калининград, 
ул. Комсомольская, д. 53-61 (ОКН)</t>
  </si>
  <si>
    <t xml:space="preserve">г. Калининград, ул. Л. Толстого, д. 22-24 </t>
  </si>
  <si>
    <t xml:space="preserve">г. Калининград, 
ул. Л. Толстого, д. 22-24 </t>
  </si>
  <si>
    <t xml:space="preserve">г. Калининград, ул. Миклухо-Маклая, д. 16-18 </t>
  </si>
  <si>
    <t xml:space="preserve">г. Калининград, 
ул. Миклухо-Маклая, д. 16-18 </t>
  </si>
  <si>
    <t xml:space="preserve">г. Калининград, ул. Самаркандская, д. 22-28 </t>
  </si>
  <si>
    <t xml:space="preserve">г. Калининград, 
ул. Самаркандская, д. 22-28 </t>
  </si>
  <si>
    <t>г. Калининград, ул. Чернышевского, д. 41, ул. Коммунальная, д. 36-38 (ОКН)</t>
  </si>
  <si>
    <t>г. Калининград, 
ул. Чернышевского, д. 41, 
ул. Коммунальная, д. 36-38 (ОКН)</t>
  </si>
  <si>
    <t xml:space="preserve">г. Зеленоградск, ул. Потемкина, д. 4 </t>
  </si>
  <si>
    <t xml:space="preserve">г. Зеленоградск, 
ул. Потемкина, д. 4 </t>
  </si>
  <si>
    <t xml:space="preserve">г. Гвардейск, ул. Мелиораторов, 
д. 20 </t>
  </si>
  <si>
    <t>г. Гвардейск, 
ул. Петра Набойченко, 
д. 24</t>
  </si>
  <si>
    <t>г. Калининград, 
пр-кт Московский, 
д. 80-90</t>
  </si>
  <si>
    <t>г. Калининград, 
ул. Беланова, д. 93</t>
  </si>
  <si>
    <t>г. Калининград, 
ул. Беланова, д. 91</t>
  </si>
  <si>
    <t>г. Калининград, 
ул. Университетская, 
д. 4-10</t>
  </si>
  <si>
    <t>г. Калининград, 
ул. Киевская, д. 121А</t>
  </si>
  <si>
    <t>г. Калининград, 
ул. Ольштынская, д. 5-7</t>
  </si>
  <si>
    <t>г. Калининград, 
ул. Нансена, д. 68</t>
  </si>
  <si>
    <t>г. Калининград, 
ул. Садовая, д. 1</t>
  </si>
  <si>
    <t>г. Гусев, 
ул. Балтийская, д. 6А</t>
  </si>
  <si>
    <t>г. Черняховск, 
ул. Ленинградская, 
д. 16, корп. 6</t>
  </si>
  <si>
    <t xml:space="preserve">г. Зеленоградск, пер. 2-й Октябрьский, д. 2 </t>
  </si>
  <si>
    <t xml:space="preserve">г. Зеленоградск, пр-кт Курортный, д. 2 </t>
  </si>
  <si>
    <t xml:space="preserve">г. Зеленоградск, ул. Володарского, д. 4 </t>
  </si>
  <si>
    <t xml:space="preserve">г. Зеленоградск, ул. Володарского, д. 6 </t>
  </si>
  <si>
    <t xml:space="preserve">г. Зеленоградск, ул. Ленина, д. 10 </t>
  </si>
  <si>
    <t xml:space="preserve">г. Зеленоградск, ул. Ленина, д. 12 </t>
  </si>
  <si>
    <t xml:space="preserve">г. Зеленоградск, ул. Московская, д. 46 </t>
  </si>
  <si>
    <t xml:space="preserve">г. Зеленоградск, ул. Московская, д. 49 </t>
  </si>
  <si>
    <t xml:space="preserve">г. Зеленоградск, ул. Полищука, д. 1 </t>
  </si>
  <si>
    <t xml:space="preserve">г. Зеленоградск, ул. Полищука, д. 2 </t>
  </si>
  <si>
    <t xml:space="preserve">г. Зеленоградск, ул. Полищука, д. 3 </t>
  </si>
  <si>
    <t xml:space="preserve">г. Зеленоградск, ул. Чкалова, д. 10 </t>
  </si>
  <si>
    <t>Ремонт подвальных помещений, руб.</t>
  </si>
  <si>
    <t>П Е Р Е Ч Е Н Ь 
многоквартирных домов, в отношении которых в 2021 - 2022 годах планируется прохождение историко-культурной экспертизы с привлечением средств областного бюджета</t>
  </si>
  <si>
    <t>г. Зеленоградск, 
ул. Московская, д. 44 (ОКН)</t>
  </si>
  <si>
    <t xml:space="preserve">г. Зеленоградск, ул. Полищука, 
д. 3 </t>
  </si>
  <si>
    <t xml:space="preserve">г. Зеленоградск, 
ул. Володарского, д. 5 </t>
  </si>
  <si>
    <t>г. Калининград, ул. Нахимова, д. 20 (ОКН)</t>
  </si>
  <si>
    <t>г. Калининград, ул. Нахимова, 
д. 20 (ОКН)</t>
  </si>
  <si>
    <t>П Е Р Е Ч Е Н Ь 
многоквартирных домов, в отношении которых в в 2021 - 2022 годах предусмотрено предоставление финансовой поддержки за счет средств областного бюджета для устранения недостатков (дефектов), выявленных в течение гарантийного срока, в том числе по решению суда</t>
  </si>
  <si>
    <t>г. Гвардейск, ул. Петра Набойченко, д. 24</t>
  </si>
  <si>
    <t>г. Калининград, наб. Адмирала Трибуца, д. 55-65</t>
  </si>
  <si>
    <t>г. Калининград, пр-кт Московский, д. 80-90</t>
  </si>
  <si>
    <t>г. Калининград, пр-кт Московский, д. 64</t>
  </si>
  <si>
    <t>г. Калининград, ул. А. Невского, д. 31-37</t>
  </si>
  <si>
    <t>г. Калининград, ул. Артиллерийская, д. 51</t>
  </si>
  <si>
    <t>г. Калининград, ул. Беланова, д. 91</t>
  </si>
  <si>
    <t>г. Калининград, ул. Беланова, д. 93</t>
  </si>
  <si>
    <t>г. Калининград, ул. Киевская, д. 121А</t>
  </si>
  <si>
    <t>г. Калининград, ул. Киевская, д. 121Б</t>
  </si>
  <si>
    <t>г. Калининград, ул. Красная, д. 20-22</t>
  </si>
  <si>
    <t>г. Калининград, ул. Куйбышева, д. 181-187</t>
  </si>
  <si>
    <t>г. Калининград, ул. Нансена, д. 68</t>
  </si>
  <si>
    <t>г. Калининград, ул. Ольштынская, д. 5-7</t>
  </si>
  <si>
    <t>г. Калининград, ул. Садовая, д. 1</t>
  </si>
  <si>
    <t>г. Калининград, ул. Сержанта Колоскова, д. 6А</t>
  </si>
  <si>
    <t>г. Калининград, ул. Университетская, д. 4-10</t>
  </si>
  <si>
    <t>г. Калининград, ул. Юрия Гагарина, д. 11</t>
  </si>
  <si>
    <t>п. Васильково, ул. 40 лет Победы, д. 7</t>
  </si>
  <si>
    <t>г. Гусев, ул. Балтийская, д. 6А</t>
  </si>
  <si>
    <t>г. Светлый, ул. Заводская, д. 6</t>
  </si>
  <si>
    <t>г. Светлый, ул. Тельмана, д. 8</t>
  </si>
  <si>
    <t>г. Черняховск, ул. Ленинградская, д. 16, корп. 6</t>
  </si>
  <si>
    <t>г. Калининград, ул. Алданская, д. 9</t>
  </si>
  <si>
    <t>г. Калининград, 
ул. Алданская, д. 9</t>
  </si>
  <si>
    <t>г. Калининград, ул. Бежецкая, д. 2-8</t>
  </si>
  <si>
    <t>г. Калининград, ул. Беланова, д. 71-75</t>
  </si>
  <si>
    <t>г. Калининград, 
ул. Бежецкая, д. 2-8</t>
  </si>
  <si>
    <t>г. Калининград, 
ул. Беланова, д. 71-75</t>
  </si>
  <si>
    <t>г. Калининград, ул. Дзержинского, д. 46А</t>
  </si>
  <si>
    <t>г. Калининград, ул. Еловая Аллея, д. 28-34</t>
  </si>
  <si>
    <t>г. Калининград, ул. Зоологическая, д. 55-65</t>
  </si>
  <si>
    <t>г. Калининград, 
ул. Дзержинского, д. 46А</t>
  </si>
  <si>
    <t>г. Калининград, 
ул. Еловая аллея, д. 28-34</t>
  </si>
  <si>
    <t>г. Калининград, 
ул. Зоологическая, 
д. 55-65</t>
  </si>
  <si>
    <t>г. Калининград, ул. Лилии Иванихиной, д. 7А</t>
  </si>
  <si>
    <t>г. Калининград, ул. Литовский вал, д. 87А</t>
  </si>
  <si>
    <t>г. Калининград, ул. Мариупольская, д. 5-9</t>
  </si>
  <si>
    <t>г. Калининград, ул. Младшего лейтенанта Родителева, 
д. 16-22, ул. Чекистов, д. 38-40</t>
  </si>
  <si>
    <t>г. Калининград, 
ул. Лилии Иванихиной, 
д. 7А</t>
  </si>
  <si>
    <t>г. Калининград, 
ул. Литовский вал, д. 87А</t>
  </si>
  <si>
    <t>г. Калининград, 
ул. Мариупольская, д. 5-9</t>
  </si>
  <si>
    <t>г. Калининград, 
ул. Младшего лейтенанта Родителева, д. 16-22, 
ул. Чекистов, д. 38-40</t>
  </si>
  <si>
    <t>г. Калининград, ул. Тобольская, д. 35-47</t>
  </si>
  <si>
    <t>г. Калининград, 
ул. Тобольская, д. 35-47</t>
  </si>
  <si>
    <t>г. Калининград, ул. Фрунзе, д. 74-80</t>
  </si>
  <si>
    <t>г. Калининград, ул. Ю. Гагарина, д. 1</t>
  </si>
  <si>
    <t>г. Калининград, 
ул. Фрунзе, д. 74-80</t>
  </si>
  <si>
    <t>г. Калининград, 
ул. Ю. Гагарина, д. 1</t>
  </si>
  <si>
    <t>г. Светлый, ул. Молодежная, д. 16</t>
  </si>
  <si>
    <t>г. Светлый, ул. Портовая, д. 4</t>
  </si>
  <si>
    <t>г. Светлый, ул. Советская, д. 26</t>
  </si>
  <si>
    <t>г. Светлый, 
ул. Молодежная, д. 16</t>
  </si>
  <si>
    <t>г. Светлый, 
ул. Портовая, д. 4</t>
  </si>
  <si>
    <t>г. Светлый, 
ул. Советская, д. 26</t>
  </si>
  <si>
    <t>г. Черняховск, ул. Ленинградская, д. 16</t>
  </si>
  <si>
    <t>г. Черняховск, 
ул. Ленинградская, д. 16</t>
  </si>
  <si>
    <t>г. Черняховск, ул. Прегельная, д. 5</t>
  </si>
  <si>
    <t>г. Черняховск, 
ул. Прегельная, д. 5</t>
  </si>
  <si>
    <t>доля ОБ</t>
  </si>
  <si>
    <t>доля МБ</t>
  </si>
  <si>
    <t xml:space="preserve">г. Зеленоградск, ул. Московская, д. 52 </t>
  </si>
  <si>
    <t xml:space="preserve">г. Зеленоградск, ул. Московская, д. 9 </t>
  </si>
  <si>
    <t xml:space="preserve">г. Зеленоградск, ул. Ткаченко, д. 25 </t>
  </si>
  <si>
    <t xml:space="preserve">г. Зеленоградск, 
ул. Московская, д. 52 </t>
  </si>
  <si>
    <t xml:space="preserve">г. Зеленоградск, 
ул. Московская, д. 9 </t>
  </si>
  <si>
    <t xml:space="preserve">г. Зеленоградск, 
ул. Ткаченко, д. 25 </t>
  </si>
  <si>
    <t>П Е Р Е Ч Е Н Ь 
многоквартирных домов, собственники помещений в которых выбрали способ формирования фонда капитального ремонта на специальном счете и по которым предусмотрено предоставление финансовой поддержки за счет средств государственной корпорации - Фонда содействия реформированию                                                                                                                                                                                                                                                                                                                                                                                         жилищно-коммунального хозяйства в 2021 году</t>
  </si>
  <si>
    <t>министр</t>
  </si>
  <si>
    <t>С.В.Черномаз</t>
  </si>
  <si>
    <t>газоснабжение</t>
  </si>
  <si>
    <t>П Е Р Е Ч Е Н Ь 
многоквартирных домов, в отношении которых предусмотрено предоставление финансовой поддержки за счет средств областного 
и (или) местного бюджетов в 2021 - 2023 годах</t>
  </si>
  <si>
    <t xml:space="preserve">г. Калининград, ул. Ю. Костикова, д. 5-51 </t>
  </si>
  <si>
    <t xml:space="preserve">г. Калининград, ул. Ю. Костикова, 
д. 5-51 </t>
  </si>
  <si>
    <t xml:space="preserve">г. Калининград, пер. Туруханский 2-й, д. 4 </t>
  </si>
  <si>
    <t xml:space="preserve">г. Калининград, 
пер. Туруханский 2-й, д. 4 </t>
  </si>
  <si>
    <t xml:space="preserve">г. Калининград, пр-кт Мира, 
д. 53-55, проезд Октябрьский 1-й, 
д. 2-8, проезд Октябрьский 2-й, д. 1-3 </t>
  </si>
  <si>
    <t>Таблица 12</t>
  </si>
  <si>
    <t>»;</t>
  </si>
  <si>
    <t xml:space="preserve">г. Зеленоградск, ул. Ткаченко, д. 19 </t>
  </si>
  <si>
    <t xml:space="preserve">г. Зеленоградск, 
ул. Ткаченко, д. 19 </t>
  </si>
  <si>
    <t>п. Переславское, ул. Лесная, д. 9</t>
  </si>
  <si>
    <t>г. Калининград, ул. Салтыкова-Щедрина, д. 2</t>
  </si>
  <si>
    <t>г. Калининград, ул. Банковская, д. 14-20</t>
  </si>
  <si>
    <t>г. Калининград, ул. Аксакова, д. 108</t>
  </si>
  <si>
    <t>г. Калининград, 
ул. Банковская, д. 14-20</t>
  </si>
  <si>
    <t>г. Калининград, 
ул. Гайдара, д. 122, кор. 2</t>
  </si>
  <si>
    <t>г. Калининград, 
ул. Ю. Гагарина, д. 22-24А</t>
  </si>
  <si>
    <t>г. Калининград, 
ул. Аксакова, д. 108</t>
  </si>
  <si>
    <t>Багратионовский муниципальный округ</t>
  </si>
  <si>
    <t>Гвардейский муниципальный округ </t>
  </si>
  <si>
    <t>Гвардейский муниципальный округ</t>
  </si>
  <si>
    <t>Гурьевский муниципальный округ</t>
  </si>
  <si>
    <t>Зеленоградский муниципальный округ</t>
  </si>
  <si>
    <t>Краснознаменский муниципальный округ</t>
  </si>
  <si>
    <t>Неманский муниципальный округ</t>
  </si>
  <si>
    <t>Озерский муниципальный округ</t>
  </si>
  <si>
    <t>Правдинский муниципальный округ</t>
  </si>
  <si>
    <t>Черняховский муниципальный округ</t>
  </si>
  <si>
    <t>в том числе работы по устройству и ремонту архитектурно-художественной подсветки на фасадах многоквартирных домов, руб.</t>
  </si>
  <si>
    <t>в том числе работы по установке и ремонту малых архитектурных форм, руб.</t>
  </si>
  <si>
    <t>Работы по ремонту помещений общей долевой собственности, которые не являются частями квартир и предназначены для обслуживания более одного помещения в многоквартирном доме, включая межквартирные лестничные площадки, лестницы, коридоры, колясочные, входные группы, лифтовые холлы и приквартирные тамбуры, руб.</t>
  </si>
  <si>
    <t xml:space="preserve">г. Калининград, ул. Карла Маркса, д. 25-27 </t>
  </si>
  <si>
    <t>г. Калининград, ул. Великолукская, д. 16-22</t>
  </si>
  <si>
    <t>г. Калининград, ул. Красная, д. 93-95</t>
  </si>
  <si>
    <t>г. Калининград, ул. Ракитная, д. 9-15</t>
  </si>
  <si>
    <t>г. Калининград, ул. В. Талалихина, д. 6-10</t>
  </si>
  <si>
    <t>г. Калининград, ул. Александра Невского, д. 188, кор. 2</t>
  </si>
  <si>
    <t>г. Калининград, ул. Артиллерийская, д. 27</t>
  </si>
  <si>
    <t>г. Калининград, ул. Левитана, д. 60, кор. 2</t>
  </si>
  <si>
    <t>г. Калининград, ул. Чекистов, д. 98-104</t>
  </si>
  <si>
    <t>г. Калининград, ул. А. Невского, д. 117-123</t>
  </si>
  <si>
    <t>г. Калининград, ул. Кирова, д. 29-39</t>
  </si>
  <si>
    <t>г. Калининград, ул. Горького, д. 152</t>
  </si>
  <si>
    <t>г. Калининград, ул. Фрунзе, д. 58-58А</t>
  </si>
  <si>
    <t>г. Калининград, ул. Аксакова, д. 90-100</t>
  </si>
  <si>
    <t>г. Калининград, пер. Трамвайный 2-й, д. 4</t>
  </si>
  <si>
    <t>г. Калининград, ул. А. Невского, д. 107-115</t>
  </si>
  <si>
    <t>г. Калининград, ул. Садовая, д. 7-13</t>
  </si>
  <si>
    <t>г. Калининград, ул. Интернациональная, д. 42-44</t>
  </si>
  <si>
    <t>г. Калининград, 
ул. Великолукская, д. 16-22</t>
  </si>
  <si>
    <t>г. Калининград, 
ул. Красная, д. 93-95</t>
  </si>
  <si>
    <t>г. Калининград, 
ул. Ракитная, д. 9-15</t>
  </si>
  <si>
    <t>г. Калининград, 
ул. В. Талалихина, д. 6-10</t>
  </si>
  <si>
    <t>г. Калининград, 
ул. Александра Невского, 
д. 188, кор. 2</t>
  </si>
  <si>
    <t>г. Калининград, 
ул. Артиллерийская, д. 27</t>
  </si>
  <si>
    <t>г. Калининград, 
ул. Левитана, д. 60, кор. 2</t>
  </si>
  <si>
    <t>г. Калининград, 
ул. Чекистов, д. 98-104</t>
  </si>
  <si>
    <t>г. Калининград, 
ул. А. Невского, д. 117-123</t>
  </si>
  <si>
    <t>г. Калининград, 
ул. Кирова, д. 29-39</t>
  </si>
  <si>
    <t>г. Калининград, 
ул. Горького, д. 152</t>
  </si>
  <si>
    <t>г. Калининград, 
ул. Фрунзе, д. 58-58А</t>
  </si>
  <si>
    <t>г. Калининград, 
ул. Аксакова, д. 90-100</t>
  </si>
  <si>
    <t>г. Калининград, 
пер. Трамвайный 2-й, д. 4</t>
  </si>
  <si>
    <t>г. Калининград, 
ул. А. Невского, д. 107-115</t>
  </si>
  <si>
    <t>г. Калининград, 
ул. Садовая, д. 7-13</t>
  </si>
  <si>
    <t>г. Гвардейск, ул. Маршала Жукова, д. 32</t>
  </si>
  <si>
    <t>г. Гвардейск, 
ул. Маршала Жукова, д. 32</t>
  </si>
  <si>
    <t>г. Светлый, ул. Советская, д. 17</t>
  </si>
  <si>
    <t>г. Светлый, ул. Советская, д. 6</t>
  </si>
  <si>
    <t>г. Светлый, ул. Советская, д. 29</t>
  </si>
  <si>
    <t>г. Светлый, ул. Коммунистическая, д. 6</t>
  </si>
  <si>
    <t>г. Светлый, ул. Коммунистическая, д. 2</t>
  </si>
  <si>
    <t>г. Светлый, ул. Калининградская, д. 17</t>
  </si>
  <si>
    <t>г. Светлый, ул. Советская, д. 24</t>
  </si>
  <si>
    <t>г. Светлый, ул. Парковая, д. 3</t>
  </si>
  <si>
    <t>г. Светлый, б-р Нахимова, д. 3</t>
  </si>
  <si>
    <t>г. Светлый, ул. Луговая, д. 2</t>
  </si>
  <si>
    <t>г. Калининград, ул. Гайдара, д. 122 кор.2</t>
  </si>
  <si>
    <t>г. Калининград, ул.Юрия Гагарина, д. 22-24А</t>
  </si>
  <si>
    <t>П Е Р Е Ч Е Н Ь  
многоквартирных домов,  собственники помещений в которых выбрали способ формирования фонда капитального ремонта на специальных счетах и в которых выполнен капитальный ремонт в 2022 году</t>
  </si>
  <si>
    <t xml:space="preserve">         1. Таблицы 1-12 изложить в следующей редакции:</t>
  </si>
  <si>
    <t>г. Калининград, 
ул. Салтыкова-Щедрина, д. 2</t>
  </si>
  <si>
    <t>г. Калининград, 
ул. Интернациональная, 
д. 42-44</t>
  </si>
  <si>
    <t>г. Светлый, б-р Нахимова, 
д. 3</t>
  </si>
  <si>
    <t>г. Светлый, 
ул. Калининградская, д. 17</t>
  </si>
  <si>
    <t>г. Светлый, 
ул. Коммунистическая, д. 2</t>
  </si>
  <si>
    <t>г. Светлый, 
ул. Коммунистическая, д. 6</t>
  </si>
  <si>
    <t>г. Светлый, ул. Парковая, 
д. 3</t>
  </si>
  <si>
    <t>г. Светлый, ул. Советская, 
д. 17</t>
  </si>
  <si>
    <t>г. Светлый, ул. Советская, 
д. 24</t>
  </si>
  <si>
    <t>г. Светлый, ул. Советская, 
д. 29</t>
  </si>
  <si>
    <t>г. Светлый, ул. Советская, 
д. 6</t>
  </si>
  <si>
    <t xml:space="preserve">г. Калининград, ул. Тельмана, д. 12 </t>
  </si>
  <si>
    <t xml:space="preserve">г. Гурьевск, ул. Ленина, д. 37 </t>
  </si>
  <si>
    <t xml:space="preserve">г. Зеленоградск, ул. Московская, д. 3 </t>
  </si>
  <si>
    <t xml:space="preserve">г. Советск, ул. Лермонтова, д. 15 </t>
  </si>
  <si>
    <t xml:space="preserve">г. Зеленоградск,
ул. Московская, д. 3 </t>
  </si>
  <si>
    <t xml:space="preserve">г. Неман, ул. Свердлова, д. 11 </t>
  </si>
  <si>
    <t xml:space="preserve">г. Калининград, ул. Дмитрия Донского, д. 25 </t>
  </si>
  <si>
    <t xml:space="preserve">г. Калининград, 
ул. Дмитрия Донского, д. 25 </t>
  </si>
  <si>
    <t xml:space="preserve">г. Калининград, ул. Сержанта Мишина, д. 38А </t>
  </si>
  <si>
    <t>г. Калининград, ул. Ольштынская, д. 2-4, пр-кт Калинина, д. 1-5, пл. Калинина, д. 29-37</t>
  </si>
  <si>
    <t>Исполняющая обязанности министра</t>
  </si>
  <si>
    <t>Е.В. Батуркина</t>
  </si>
  <si>
    <t xml:space="preserve">г. Калининград, 
ул. Карла Маркса, д. 25-27 </t>
  </si>
  <si>
    <t>г. Калининград, 
ул. Комсомольская, д. 42 (ОКН)</t>
  </si>
  <si>
    <t>г. Калининград, 
ул. Сержанта Колоскова, 
д. 6А, корп. 4</t>
  </si>
  <si>
    <t>ПРИЛОЖЕНИЕ 
к постановлению администрации                                                    МО "Зеленоградский муниципальный округ Калининградской области"
от ______________2022 г. № _______</t>
  </si>
  <si>
    <t>ПРИЛОЖЕНИЕ 
к постановлению администрации                                                    МО "Зеленоградский муниципальный округ Калининградской области"
от 17.10.2022 г. № 3003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</si>
</sst>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-;\-* #,##0.00_-;_-* &quot;-&quot;??_-;_-@_-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3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22"/>
      <name val="Times New Roman"/>
      <family val="1"/>
      <charset val="204"/>
    </font>
    <font>
      <b/>
      <sz val="44"/>
      <color theme="1"/>
      <name val="Times New Roman"/>
      <family val="1"/>
      <charset val="204"/>
    </font>
    <font>
      <sz val="4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b/>
      <sz val="22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22"/>
      <color theme="1"/>
      <name val="Calibri"/>
      <family val="2"/>
      <charset val="204"/>
      <scheme val="minor"/>
    </font>
    <font>
      <b/>
      <sz val="38"/>
      <name val="Times New Roman"/>
      <family val="1"/>
      <charset val="204"/>
    </font>
    <font>
      <sz val="38"/>
      <name val="Times New Roman"/>
      <family val="1"/>
      <charset val="204"/>
    </font>
    <font>
      <sz val="20"/>
      <name val="Times New Roman"/>
      <family val="1"/>
      <charset val="204"/>
    </font>
    <font>
      <sz val="26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b/>
      <sz val="52"/>
      <name val="Times New Roman"/>
      <family val="1"/>
      <charset val="204"/>
    </font>
    <font>
      <sz val="52"/>
      <name val="Times New Roman"/>
      <family val="1"/>
      <charset val="204"/>
    </font>
    <font>
      <sz val="16"/>
      <name val="Times New Roman"/>
      <family val="1"/>
      <charset val="204"/>
    </font>
    <font>
      <sz val="36"/>
      <name val="Times New Roman"/>
      <family val="1"/>
      <charset val="204"/>
    </font>
    <font>
      <b/>
      <sz val="4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0" fontId="3" fillId="0" borderId="0" xfId="1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1" fontId="11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right" vertical="center" wrapText="1"/>
    </xf>
    <xf numFmtId="1" fontId="16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5" fillId="0" borderId="0" xfId="0" applyFont="1"/>
    <xf numFmtId="0" fontId="20" fillId="0" borderId="0" xfId="0" applyFont="1"/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right" vertical="center"/>
    </xf>
    <xf numFmtId="2" fontId="22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2" fontId="20" fillId="0" borderId="0" xfId="0" applyNumberFormat="1" applyFont="1"/>
    <xf numFmtId="4" fontId="14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1" fontId="11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26" fillId="0" borderId="0" xfId="0" applyFont="1"/>
    <xf numFmtId="0" fontId="27" fillId="0" borderId="0" xfId="0" applyFont="1"/>
    <xf numFmtId="0" fontId="22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1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2" fontId="31" fillId="0" borderId="1" xfId="3" applyNumberFormat="1" applyFont="1" applyFill="1" applyBorder="1" applyAlignment="1">
      <alignment horizontal="right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32" fillId="0" borderId="0" xfId="0" applyFont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2" fontId="31" fillId="0" borderId="0" xfId="3" applyNumberFormat="1" applyFont="1" applyFill="1" applyBorder="1" applyAlignment="1">
      <alignment horizontal="right" vertical="center" wrapText="1"/>
    </xf>
    <xf numFmtId="14" fontId="31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33" fillId="0" borderId="0" xfId="0" applyFont="1"/>
    <xf numFmtId="2" fontId="29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1" fontId="16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3" applyNumberFormat="1" applyFont="1" applyFill="1" applyBorder="1" applyAlignment="1">
      <alignment horizontal="right" vertical="center" wrapText="1"/>
    </xf>
    <xf numFmtId="2" fontId="30" fillId="0" borderId="1" xfId="0" applyNumberFormat="1" applyFont="1" applyBorder="1" applyAlignment="1">
      <alignment horizontal="right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wrapText="1"/>
    </xf>
    <xf numFmtId="1" fontId="14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2" fontId="17" fillId="0" borderId="1" xfId="0" applyNumberFormat="1" applyFont="1" applyBorder="1" applyAlignment="1">
      <alignment vertical="center" wrapText="1"/>
    </xf>
    <xf numFmtId="1" fontId="17" fillId="0" borderId="1" xfId="0" applyNumberFormat="1" applyFont="1" applyBorder="1" applyAlignment="1">
      <alignment vertical="center" wrapText="1"/>
    </xf>
    <xf numFmtId="2" fontId="16" fillId="0" borderId="1" xfId="0" applyNumberFormat="1" applyFont="1" applyBorder="1" applyAlignment="1">
      <alignment vertical="center" wrapText="1"/>
    </xf>
    <xf numFmtId="1" fontId="16" fillId="0" borderId="1" xfId="0" applyNumberFormat="1" applyFont="1" applyBorder="1" applyAlignment="1">
      <alignment vertical="center" wrapText="1"/>
    </xf>
    <xf numFmtId="164" fontId="14" fillId="0" borderId="1" xfId="3" applyFont="1" applyFill="1" applyBorder="1" applyAlignment="1">
      <alignment horizontal="center" vertical="center" textRotation="90" wrapText="1"/>
    </xf>
    <xf numFmtId="164" fontId="9" fillId="0" borderId="0" xfId="3" applyFont="1" applyFill="1" applyAlignment="1">
      <alignment vertical="center"/>
    </xf>
    <xf numFmtId="164" fontId="36" fillId="0" borderId="0" xfId="3" applyFont="1" applyFill="1" applyAlignment="1">
      <alignment vertical="center"/>
    </xf>
    <xf numFmtId="164" fontId="37" fillId="0" borderId="0" xfId="3" applyFont="1" applyFill="1" applyAlignment="1">
      <alignment vertical="center"/>
    </xf>
    <xf numFmtId="164" fontId="36" fillId="0" borderId="0" xfId="3" applyFont="1" applyFill="1" applyAlignment="1">
      <alignment horizontal="left" vertical="center"/>
    </xf>
    <xf numFmtId="2" fontId="14" fillId="0" borderId="1" xfId="3" applyNumberFormat="1" applyFont="1" applyFill="1" applyBorder="1" applyAlignment="1">
      <alignment horizontal="right" vertical="center" wrapText="1"/>
    </xf>
    <xf numFmtId="1" fontId="14" fillId="0" borderId="1" xfId="3" applyNumberFormat="1" applyFont="1" applyFill="1" applyBorder="1" applyAlignment="1">
      <alignment horizontal="right" vertical="center" wrapText="1"/>
    </xf>
    <xf numFmtId="1" fontId="14" fillId="0" borderId="1" xfId="3" applyNumberFormat="1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right" vertical="center" wrapText="1"/>
    </xf>
    <xf numFmtId="1" fontId="13" fillId="0" borderId="1" xfId="0" applyNumberFormat="1" applyFont="1" applyBorder="1" applyAlignment="1">
      <alignment horizontal="right" vertical="center" wrapText="1"/>
    </xf>
    <xf numFmtId="164" fontId="14" fillId="0" borderId="1" xfId="3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42" fillId="0" borderId="0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center" vertical="center" wrapText="1"/>
    </xf>
    <xf numFmtId="43" fontId="43" fillId="0" borderId="0" xfId="2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25" fillId="0" borderId="4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4" fillId="0" borderId="5" xfId="3" applyFont="1" applyFill="1" applyBorder="1" applyAlignment="1">
      <alignment horizontal="center" vertical="center"/>
    </xf>
    <xf numFmtId="164" fontId="14" fillId="0" borderId="6" xfId="3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4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164" fontId="14" fillId="0" borderId="1" xfId="3" applyFont="1" applyFill="1" applyBorder="1" applyAlignment="1">
      <alignment horizontal="center" vertical="center"/>
    </xf>
    <xf numFmtId="164" fontId="14" fillId="0" borderId="5" xfId="3" applyFont="1" applyFill="1" applyBorder="1" applyAlignment="1">
      <alignment horizontal="center" vertical="center" wrapText="1"/>
    </xf>
    <xf numFmtId="164" fontId="14" fillId="0" borderId="7" xfId="3" applyFont="1" applyFill="1" applyBorder="1" applyAlignment="1">
      <alignment horizontal="center" vertical="center" wrapText="1"/>
    </xf>
    <xf numFmtId="164" fontId="14" fillId="0" borderId="6" xfId="3" applyFont="1" applyFill="1" applyBorder="1" applyAlignment="1">
      <alignment horizontal="center" vertical="center" wrapText="1"/>
    </xf>
    <xf numFmtId="164" fontId="14" fillId="0" borderId="1" xfId="3" applyFont="1" applyFill="1" applyBorder="1" applyAlignment="1">
      <alignment horizontal="center" vertical="center" wrapText="1"/>
    </xf>
    <xf numFmtId="164" fontId="14" fillId="0" borderId="9" xfId="3" applyFont="1" applyFill="1" applyBorder="1" applyAlignment="1">
      <alignment horizontal="center" vertical="center" wrapText="1"/>
    </xf>
    <xf numFmtId="164" fontId="14" fillId="0" borderId="10" xfId="3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8" fillId="0" borderId="4" xfId="0" applyFont="1" applyBorder="1" applyAlignment="1">
      <alignment horizontal="right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34" fillId="0" borderId="0" xfId="0" applyFont="1" applyAlignment="1">
      <alignment horizontal="center" vertical="center" wrapText="1"/>
    </xf>
    <xf numFmtId="0" fontId="35" fillId="0" borderId="4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29" fillId="0" borderId="0" xfId="0" applyNumberFormat="1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9" fillId="0" borderId="4" xfId="0" applyFont="1" applyBorder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wrapText="1"/>
    </xf>
    <xf numFmtId="2" fontId="38" fillId="0" borderId="0" xfId="0" applyNumberFormat="1" applyFont="1" applyAlignment="1">
      <alignment horizontal="right"/>
    </xf>
  </cellXfs>
  <cellStyles count="4">
    <cellStyle name="Обычный" xfId="0" builtinId="0"/>
    <cellStyle name="Процентный" xfId="1" builtinId="5"/>
    <cellStyle name="Финансовый" xfId="3" builtinId="3"/>
    <cellStyle name="Финансов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24"/>
  <sheetViews>
    <sheetView view="pageBreakPreview" zoomScale="55" zoomScaleNormal="100" zoomScaleSheetLayoutView="55" workbookViewId="0">
      <selection activeCell="A6" sqref="A6:M6"/>
    </sheetView>
  </sheetViews>
  <sheetFormatPr defaultColWidth="9" defaultRowHeight="20.25" x14ac:dyDescent="0.25"/>
  <cols>
    <col min="1" max="1" width="6.140625" style="4" customWidth="1"/>
    <col min="2" max="2" width="65.85546875" style="4" hidden="1" customWidth="1"/>
    <col min="3" max="3" width="49.85546875" style="1" customWidth="1"/>
    <col min="4" max="5" width="19.140625" style="4" customWidth="1"/>
    <col min="6" max="7" width="19.140625" style="5" customWidth="1"/>
    <col min="8" max="8" width="27.7109375" style="17" customWidth="1"/>
    <col min="9" max="12" width="21.5703125" style="7" customWidth="1"/>
    <col min="13" max="13" width="16.5703125" style="4" customWidth="1"/>
    <col min="14" max="14" width="27.140625" style="4" customWidth="1"/>
    <col min="15" max="16384" width="9" style="4"/>
  </cols>
  <sheetData>
    <row r="1" spans="1:14" ht="26.45" customHeight="1" x14ac:dyDescent="0.25">
      <c r="I1" s="137"/>
      <c r="J1" s="137"/>
      <c r="K1" s="137"/>
      <c r="L1" s="137"/>
      <c r="M1" s="137"/>
    </row>
    <row r="2" spans="1:14" ht="26.45" customHeight="1" x14ac:dyDescent="0.25">
      <c r="I2" s="137"/>
      <c r="J2" s="137"/>
      <c r="K2" s="137"/>
      <c r="L2" s="138" t="s">
        <v>467</v>
      </c>
      <c r="M2" s="138"/>
      <c r="N2" s="138"/>
    </row>
    <row r="3" spans="1:14" ht="103.5" customHeight="1" x14ac:dyDescent="0.25">
      <c r="I3" s="137"/>
      <c r="J3" s="137"/>
      <c r="K3" s="137"/>
      <c r="L3" s="138"/>
      <c r="M3" s="138"/>
      <c r="N3" s="138"/>
    </row>
    <row r="4" spans="1:14" ht="26.45" customHeight="1" x14ac:dyDescent="0.25">
      <c r="F4" s="6"/>
      <c r="I4" s="137"/>
      <c r="J4" s="137"/>
      <c r="K4" s="137"/>
      <c r="L4" s="137"/>
      <c r="M4" s="137"/>
    </row>
    <row r="5" spans="1:14" ht="26.45" customHeight="1" x14ac:dyDescent="0.25">
      <c r="D5" s="7"/>
      <c r="E5" s="7"/>
      <c r="F5" s="6"/>
      <c r="I5" s="137"/>
      <c r="J5" s="137"/>
      <c r="K5" s="137"/>
      <c r="L5" s="137"/>
      <c r="M5" s="137"/>
    </row>
    <row r="6" spans="1:14" ht="80.099999999999994" customHeight="1" x14ac:dyDescent="0.25">
      <c r="A6" s="139" t="s">
        <v>139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4" ht="23.25" x14ac:dyDescent="0.25">
      <c r="A7" s="148" t="s">
        <v>440</v>
      </c>
      <c r="B7" s="148"/>
      <c r="C7" s="148"/>
      <c r="D7" s="148"/>
      <c r="E7" s="148"/>
      <c r="F7" s="148"/>
      <c r="G7" s="148"/>
      <c r="H7" s="148"/>
      <c r="I7" s="148"/>
      <c r="J7" s="148"/>
    </row>
    <row r="8" spans="1:14" ht="14.25" customHeight="1" x14ac:dyDescent="0.25">
      <c r="A8" s="142" t="s">
        <v>138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x14ac:dyDescent="0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4" x14ac:dyDescent="0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4" x14ac:dyDescent="0.2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4" ht="23.25" x14ac:dyDescent="0.25">
      <c r="A12" s="143" t="s">
        <v>13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4" ht="24.75" customHeight="1" x14ac:dyDescent="0.25">
      <c r="A13" s="144" t="s">
        <v>5</v>
      </c>
      <c r="B13" s="87"/>
      <c r="C13" s="144" t="s">
        <v>140</v>
      </c>
      <c r="D13" s="144" t="s">
        <v>6</v>
      </c>
      <c r="E13" s="140" t="s">
        <v>41</v>
      </c>
      <c r="F13" s="145" t="s">
        <v>43</v>
      </c>
      <c r="G13" s="145" t="s">
        <v>44</v>
      </c>
      <c r="H13" s="146" t="s">
        <v>91</v>
      </c>
      <c r="I13" s="147" t="s">
        <v>7</v>
      </c>
      <c r="J13" s="147"/>
      <c r="K13" s="147"/>
      <c r="L13" s="147"/>
      <c r="M13" s="140" t="s">
        <v>12</v>
      </c>
    </row>
    <row r="14" spans="1:14" s="36" customFormat="1" ht="219.2" customHeight="1" x14ac:dyDescent="0.25">
      <c r="A14" s="144"/>
      <c r="B14" s="87"/>
      <c r="C14" s="144"/>
      <c r="D14" s="144"/>
      <c r="E14" s="141"/>
      <c r="F14" s="145"/>
      <c r="G14" s="145"/>
      <c r="H14" s="146"/>
      <c r="I14" s="100" t="s">
        <v>8</v>
      </c>
      <c r="J14" s="100" t="s">
        <v>9</v>
      </c>
      <c r="K14" s="100" t="s">
        <v>10</v>
      </c>
      <c r="L14" s="100" t="s">
        <v>11</v>
      </c>
      <c r="M14" s="141"/>
    </row>
    <row r="15" spans="1:14" s="3" customFormat="1" ht="22.15" customHeight="1" x14ac:dyDescent="0.25">
      <c r="A15" s="2">
        <v>1</v>
      </c>
      <c r="B15" s="2"/>
      <c r="C15" s="87">
        <v>2</v>
      </c>
      <c r="D15" s="2">
        <v>3</v>
      </c>
      <c r="E15" s="87">
        <v>4</v>
      </c>
      <c r="F15" s="2">
        <v>5</v>
      </c>
      <c r="G15" s="87">
        <v>6</v>
      </c>
      <c r="H15" s="2">
        <v>7</v>
      </c>
      <c r="I15" s="87">
        <v>8</v>
      </c>
      <c r="J15" s="2">
        <v>9</v>
      </c>
      <c r="K15" s="87">
        <v>10</v>
      </c>
      <c r="L15" s="2">
        <v>11</v>
      </c>
      <c r="M15" s="87">
        <v>12</v>
      </c>
    </row>
    <row r="16" spans="1:14" ht="55.35" customHeight="1" x14ac:dyDescent="0.25">
      <c r="A16" s="2">
        <v>285</v>
      </c>
      <c r="B16" s="91" t="s">
        <v>382</v>
      </c>
      <c r="C16" s="39" t="s">
        <v>382</v>
      </c>
      <c r="D16" s="40" t="s">
        <v>42</v>
      </c>
      <c r="E16" s="40" t="s">
        <v>42</v>
      </c>
      <c r="F16" s="112">
        <f>SUM(F17:F22)</f>
        <v>2658.2999999999997</v>
      </c>
      <c r="G16" s="112">
        <f>SUM(G17:G22)</f>
        <v>2472.2190000000001</v>
      </c>
      <c r="H16" s="113">
        <f>SUM(H17:H22)</f>
        <v>106</v>
      </c>
      <c r="I16" s="112">
        <f t="shared" ref="I16:L16" si="0">SUM(I17:I22)</f>
        <v>19561197.420022417</v>
      </c>
      <c r="J16" s="112">
        <f t="shared" si="0"/>
        <v>0</v>
      </c>
      <c r="K16" s="112">
        <f t="shared" si="0"/>
        <v>0</v>
      </c>
      <c r="L16" s="112">
        <f t="shared" si="0"/>
        <v>19561197.420022417</v>
      </c>
      <c r="M16" s="111" t="s">
        <v>42</v>
      </c>
    </row>
    <row r="17" spans="1:13" ht="55.15" customHeight="1" x14ac:dyDescent="0.25">
      <c r="A17" s="2">
        <v>286</v>
      </c>
      <c r="B17" s="38" t="s">
        <v>54</v>
      </c>
      <c r="C17" s="8" t="s">
        <v>80</v>
      </c>
      <c r="D17" s="20">
        <v>1937</v>
      </c>
      <c r="E17" s="19" t="str">
        <f t="shared" ref="E17:E22" si="1">IF(D17&lt;=1945,"кирпичные","панельные")</f>
        <v>кирпичные</v>
      </c>
      <c r="F17" s="21">
        <v>453.2</v>
      </c>
      <c r="G17" s="22">
        <v>421.476</v>
      </c>
      <c r="H17" s="13">
        <v>18</v>
      </c>
      <c r="I17" s="22">
        <v>412908.21005261492</v>
      </c>
      <c r="J17" s="21">
        <v>0</v>
      </c>
      <c r="K17" s="22">
        <v>0</v>
      </c>
      <c r="L17" s="21">
        <v>412908.21005261492</v>
      </c>
      <c r="M17" s="10">
        <v>44561</v>
      </c>
    </row>
    <row r="18" spans="1:13" ht="55.15" customHeight="1" x14ac:dyDescent="0.25">
      <c r="A18" s="2">
        <v>287</v>
      </c>
      <c r="B18" s="38" t="s">
        <v>55</v>
      </c>
      <c r="C18" s="8" t="s">
        <v>81</v>
      </c>
      <c r="D18" s="20">
        <v>1945</v>
      </c>
      <c r="E18" s="19" t="str">
        <f t="shared" si="1"/>
        <v>кирпичные</v>
      </c>
      <c r="F18" s="21">
        <v>454.7</v>
      </c>
      <c r="G18" s="22">
        <v>422.87100000000004</v>
      </c>
      <c r="H18" s="13">
        <v>18</v>
      </c>
      <c r="I18" s="22">
        <v>250747.704382</v>
      </c>
      <c r="J18" s="21">
        <v>0</v>
      </c>
      <c r="K18" s="22">
        <v>0</v>
      </c>
      <c r="L18" s="21">
        <v>250747.704382</v>
      </c>
      <c r="M18" s="10">
        <v>44561</v>
      </c>
    </row>
    <row r="19" spans="1:13" ht="55.15" customHeight="1" x14ac:dyDescent="0.25">
      <c r="A19" s="2">
        <v>288</v>
      </c>
      <c r="B19" s="106" t="s">
        <v>47</v>
      </c>
      <c r="C19" s="8" t="s">
        <v>283</v>
      </c>
      <c r="D19" s="20">
        <v>1945</v>
      </c>
      <c r="E19" s="19" t="str">
        <f t="shared" si="1"/>
        <v>кирпичные</v>
      </c>
      <c r="F19" s="21">
        <v>611.9</v>
      </c>
      <c r="G19" s="22">
        <v>569.06700000000001</v>
      </c>
      <c r="H19" s="13">
        <v>24</v>
      </c>
      <c r="I19" s="22">
        <v>10956721.485241512</v>
      </c>
      <c r="J19" s="22">
        <v>0</v>
      </c>
      <c r="K19" s="22">
        <v>0</v>
      </c>
      <c r="L19" s="21">
        <v>10956721.485241512</v>
      </c>
      <c r="M19" s="10">
        <v>44561</v>
      </c>
    </row>
    <row r="20" spans="1:13" ht="55.15" customHeight="1" x14ac:dyDescent="0.25">
      <c r="A20" s="2">
        <v>289</v>
      </c>
      <c r="B20" s="38" t="s">
        <v>56</v>
      </c>
      <c r="C20" s="8" t="s">
        <v>56</v>
      </c>
      <c r="D20" s="20">
        <v>1937</v>
      </c>
      <c r="E20" s="19" t="str">
        <f t="shared" si="1"/>
        <v>кирпичные</v>
      </c>
      <c r="F20" s="21">
        <v>438.4</v>
      </c>
      <c r="G20" s="22">
        <v>407.71199999999999</v>
      </c>
      <c r="H20" s="13">
        <v>18</v>
      </c>
      <c r="I20" s="22">
        <v>173623.8</v>
      </c>
      <c r="J20" s="21">
        <v>0</v>
      </c>
      <c r="K20" s="22">
        <v>0</v>
      </c>
      <c r="L20" s="21">
        <v>173623.8</v>
      </c>
      <c r="M20" s="10">
        <v>44561</v>
      </c>
    </row>
    <row r="21" spans="1:13" ht="55.15" customHeight="1" x14ac:dyDescent="0.25">
      <c r="A21" s="2">
        <v>290</v>
      </c>
      <c r="B21" s="38" t="s">
        <v>57</v>
      </c>
      <c r="C21" s="8" t="s">
        <v>82</v>
      </c>
      <c r="D21" s="20">
        <v>1937</v>
      </c>
      <c r="E21" s="19" t="str">
        <f t="shared" si="1"/>
        <v>кирпичные</v>
      </c>
      <c r="F21" s="21">
        <v>439.9</v>
      </c>
      <c r="G21" s="22">
        <v>409.10700000000003</v>
      </c>
      <c r="H21" s="13">
        <v>18</v>
      </c>
      <c r="I21" s="22">
        <v>343676.76003800001</v>
      </c>
      <c r="J21" s="21">
        <v>0</v>
      </c>
      <c r="K21" s="22">
        <v>0</v>
      </c>
      <c r="L21" s="21">
        <v>343676.76003800001</v>
      </c>
      <c r="M21" s="10">
        <v>44561</v>
      </c>
    </row>
    <row r="22" spans="1:13" ht="55.15" customHeight="1" x14ac:dyDescent="0.25">
      <c r="A22" s="2">
        <v>291</v>
      </c>
      <c r="B22" s="106" t="s">
        <v>279</v>
      </c>
      <c r="C22" s="8" t="s">
        <v>284</v>
      </c>
      <c r="D22" s="20">
        <v>1937</v>
      </c>
      <c r="E22" s="19" t="str">
        <f t="shared" si="1"/>
        <v>кирпичные</v>
      </c>
      <c r="F22" s="21">
        <v>260.2</v>
      </c>
      <c r="G22" s="22">
        <v>241.98599999999999</v>
      </c>
      <c r="H22" s="13">
        <v>10</v>
      </c>
      <c r="I22" s="22">
        <v>7423519.4603082901</v>
      </c>
      <c r="J22" s="22">
        <v>0</v>
      </c>
      <c r="K22" s="22">
        <v>0</v>
      </c>
      <c r="L22" s="21">
        <v>7423519.4603082901</v>
      </c>
      <c r="M22" s="10">
        <v>44561</v>
      </c>
    </row>
    <row r="24" spans="1:13" ht="32.25" customHeight="1" x14ac:dyDescent="0.25">
      <c r="A24" s="46" t="s">
        <v>85</v>
      </c>
    </row>
  </sheetData>
  <autoFilter ref="A15:M22"/>
  <mergeCells count="14">
    <mergeCell ref="L2:N3"/>
    <mergeCell ref="A6:M6"/>
    <mergeCell ref="M13:M14"/>
    <mergeCell ref="A8:M11"/>
    <mergeCell ref="A12:M12"/>
    <mergeCell ref="C13:C14"/>
    <mergeCell ref="D13:D14"/>
    <mergeCell ref="F13:F14"/>
    <mergeCell ref="G13:G14"/>
    <mergeCell ref="H13:H14"/>
    <mergeCell ref="I13:L13"/>
    <mergeCell ref="A13:A14"/>
    <mergeCell ref="E13:E14"/>
    <mergeCell ref="A7:J7"/>
  </mergeCells>
  <phoneticPr fontId="19" type="noConversion"/>
  <conditionalFormatting sqref="L2">
    <cfRule type="colorScale" priority="1">
      <colorScale>
        <cfvo type="min"/>
        <cfvo type="max"/>
        <color theme="0"/>
        <color theme="0"/>
      </colorScale>
    </cfRule>
  </conditionalFormatting>
  <pageMargins left="0.78740157480314965" right="0.59055118110236227" top="1.1811023622047245" bottom="0.78740157480314965" header="0" footer="0.31496062992125984"/>
  <pageSetup paperSize="8" scale="66" fitToHeight="0" orientation="landscape" r:id="rId1"/>
  <headerFooter differentFirst="1">
    <oddFooter>&amp;C&amp;"Times New Roman,обычный"&amp;18&amp;P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Q16"/>
  <sheetViews>
    <sheetView view="pageBreakPreview" zoomScale="40" zoomScaleNormal="100" zoomScaleSheetLayoutView="40" workbookViewId="0">
      <selection activeCell="Y7" sqref="Y7"/>
    </sheetView>
  </sheetViews>
  <sheetFormatPr defaultColWidth="9" defaultRowHeight="18.75" x14ac:dyDescent="0.25"/>
  <cols>
    <col min="1" max="1" width="11.140625" style="14" customWidth="1"/>
    <col min="2" max="2" width="85.28515625" style="14" customWidth="1"/>
    <col min="3" max="3" width="26.140625" style="14" customWidth="1"/>
    <col min="4" max="4" width="35.42578125" style="61" bestFit="1" customWidth="1"/>
    <col min="5" max="5" width="31.42578125" style="61" bestFit="1" customWidth="1"/>
    <col min="6" max="6" width="23.7109375" style="14" customWidth="1"/>
    <col min="7" max="7" width="23.28515625" style="14" customWidth="1"/>
    <col min="8" max="9" width="22.85546875" style="14" customWidth="1"/>
    <col min="10" max="10" width="23.28515625" style="14" customWidth="1"/>
    <col min="11" max="11" width="26.42578125" style="14" customWidth="1"/>
    <col min="12" max="12" width="25.140625" style="14" customWidth="1"/>
    <col min="13" max="13" width="31.5703125" style="14" customWidth="1"/>
    <col min="14" max="14" width="24.7109375" style="14" customWidth="1"/>
    <col min="15" max="17" width="26.5703125" style="14" customWidth="1"/>
    <col min="18" max="16384" width="9" style="14"/>
  </cols>
  <sheetData>
    <row r="1" spans="1:17" ht="54.2" customHeight="1" x14ac:dyDescent="0.25">
      <c r="A1" s="197" t="s">
        <v>288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54.2" customHeight="1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62.4" customHeight="1" x14ac:dyDescent="0.2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48" x14ac:dyDescent="0.25">
      <c r="A4" s="198" t="s">
        <v>28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56.19999999999999" customHeight="1" x14ac:dyDescent="0.25">
      <c r="A5" s="167" t="s">
        <v>5</v>
      </c>
      <c r="B5" s="167" t="s">
        <v>140</v>
      </c>
      <c r="C5" s="199" t="s">
        <v>43</v>
      </c>
      <c r="D5" s="201" t="s">
        <v>7</v>
      </c>
      <c r="E5" s="202"/>
      <c r="F5" s="203" t="s">
        <v>15</v>
      </c>
      <c r="G5" s="203"/>
      <c r="H5" s="203"/>
      <c r="I5" s="203"/>
      <c r="J5" s="203"/>
      <c r="K5" s="199" t="s">
        <v>33</v>
      </c>
      <c r="L5" s="199" t="s">
        <v>281</v>
      </c>
      <c r="M5" s="199" t="s">
        <v>34</v>
      </c>
      <c r="N5" s="199" t="s">
        <v>35</v>
      </c>
      <c r="O5" s="149" t="s">
        <v>221</v>
      </c>
      <c r="P5" s="149" t="s">
        <v>222</v>
      </c>
      <c r="Q5" s="155" t="s">
        <v>158</v>
      </c>
    </row>
    <row r="6" spans="1:17" s="15" customFormat="1" ht="319.7" customHeight="1" x14ac:dyDescent="0.25">
      <c r="A6" s="167"/>
      <c r="B6" s="167"/>
      <c r="C6" s="200"/>
      <c r="D6" s="60" t="s">
        <v>8</v>
      </c>
      <c r="E6" s="60" t="s">
        <v>38</v>
      </c>
      <c r="F6" s="31" t="s">
        <v>16</v>
      </c>
      <c r="G6" s="31" t="s">
        <v>18</v>
      </c>
      <c r="H6" s="31" t="s">
        <v>19</v>
      </c>
      <c r="I6" s="23" t="s">
        <v>45</v>
      </c>
      <c r="J6" s="31" t="s">
        <v>20</v>
      </c>
      <c r="K6" s="200"/>
      <c r="L6" s="200"/>
      <c r="M6" s="200"/>
      <c r="N6" s="200"/>
      <c r="O6" s="150"/>
      <c r="P6" s="150"/>
      <c r="Q6" s="156"/>
    </row>
    <row r="7" spans="1:17" s="15" customFormat="1" ht="105" customHeight="1" x14ac:dyDescent="0.25">
      <c r="A7" s="101"/>
      <c r="B7" s="103" t="s">
        <v>382</v>
      </c>
      <c r="C7" s="28">
        <f>SUM(C8)</f>
        <v>2070.4</v>
      </c>
      <c r="D7" s="28">
        <f t="shared" ref="D7:Q7" si="0">SUM(D8)</f>
        <v>4801853.7258339999</v>
      </c>
      <c r="E7" s="28">
        <f t="shared" si="0"/>
        <v>4801853.7258339999</v>
      </c>
      <c r="F7" s="28">
        <f t="shared" si="0"/>
        <v>0</v>
      </c>
      <c r="G7" s="28">
        <f t="shared" si="0"/>
        <v>0</v>
      </c>
      <c r="H7" s="28">
        <f t="shared" si="0"/>
        <v>0</v>
      </c>
      <c r="I7" s="28">
        <f t="shared" si="0"/>
        <v>0</v>
      </c>
      <c r="J7" s="28">
        <f t="shared" si="0"/>
        <v>0</v>
      </c>
      <c r="K7" s="28">
        <f t="shared" si="0"/>
        <v>4694178.3099999996</v>
      </c>
      <c r="L7" s="28">
        <f t="shared" si="0"/>
        <v>0</v>
      </c>
      <c r="M7" s="28">
        <f t="shared" si="0"/>
        <v>0</v>
      </c>
      <c r="N7" s="28">
        <f t="shared" si="0"/>
        <v>0</v>
      </c>
      <c r="O7" s="28">
        <f t="shared" si="0"/>
        <v>0</v>
      </c>
      <c r="P7" s="28">
        <f t="shared" si="0"/>
        <v>7220</v>
      </c>
      <c r="Q7" s="28">
        <f t="shared" si="0"/>
        <v>100455.41583399998</v>
      </c>
    </row>
    <row r="8" spans="1:17" s="15" customFormat="1" ht="105" customHeight="1" x14ac:dyDescent="0.25">
      <c r="A8" s="101">
        <v>1</v>
      </c>
      <c r="B8" s="102" t="s">
        <v>370</v>
      </c>
      <c r="C8" s="30">
        <v>2070.4</v>
      </c>
      <c r="D8" s="30">
        <v>4801853.7258339999</v>
      </c>
      <c r="E8" s="30">
        <f>D8</f>
        <v>4801853.7258339999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4694178.3099999996</v>
      </c>
      <c r="L8" s="30">
        <v>0</v>
      </c>
      <c r="M8" s="30">
        <v>0</v>
      </c>
      <c r="N8" s="30">
        <v>0</v>
      </c>
      <c r="O8" s="30">
        <v>0</v>
      </c>
      <c r="P8" s="30">
        <v>7220</v>
      </c>
      <c r="Q8" s="30">
        <f>SUM(F8:N8)*0.0214</f>
        <v>100455.41583399998</v>
      </c>
    </row>
    <row r="9" spans="1:17" s="15" customFormat="1" ht="105" customHeight="1" x14ac:dyDescent="0.25">
      <c r="A9" s="101"/>
      <c r="B9" s="27" t="s">
        <v>32</v>
      </c>
      <c r="C9" s="28">
        <f t="shared" ref="C9:Q9" si="1">SUM(C7:C8)/2</f>
        <v>2070.4</v>
      </c>
      <c r="D9" s="28">
        <f t="shared" si="1"/>
        <v>4801853.7258339999</v>
      </c>
      <c r="E9" s="28">
        <f t="shared" si="1"/>
        <v>4801853.7258339999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4694178.3099999996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8">
        <f t="shared" si="1"/>
        <v>0</v>
      </c>
      <c r="P9" s="28">
        <f t="shared" si="1"/>
        <v>7220</v>
      </c>
      <c r="Q9" s="28">
        <f t="shared" si="1"/>
        <v>100455.41583399998</v>
      </c>
    </row>
    <row r="11" spans="1:17" ht="27.75" x14ac:dyDescent="0.25">
      <c r="E11" s="62"/>
    </row>
    <row r="12" spans="1:17" ht="27.75" x14ac:dyDescent="0.25">
      <c r="E12" s="62"/>
    </row>
    <row r="13" spans="1:17" ht="27.75" x14ac:dyDescent="0.25">
      <c r="E13" s="62"/>
    </row>
    <row r="14" spans="1:17" s="61" customFormat="1" ht="27.75" x14ac:dyDescent="0.25">
      <c r="A14" s="14"/>
      <c r="B14" s="14"/>
      <c r="C14" s="14"/>
      <c r="E14" s="62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s="61" customFormat="1" ht="27.75" x14ac:dyDescent="0.25">
      <c r="A15" s="14"/>
      <c r="B15" s="14"/>
      <c r="C15" s="14"/>
      <c r="E15" s="62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61" customFormat="1" ht="27.75" x14ac:dyDescent="0.25">
      <c r="A16" s="14"/>
      <c r="B16" s="14"/>
      <c r="C16" s="14"/>
      <c r="E16" s="62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</sheetData>
  <mergeCells count="14">
    <mergeCell ref="A1:Q3"/>
    <mergeCell ref="A4:Q4"/>
    <mergeCell ref="A5:A6"/>
    <mergeCell ref="B5:B6"/>
    <mergeCell ref="C5:C6"/>
    <mergeCell ref="D5:E5"/>
    <mergeCell ref="F5:J5"/>
    <mergeCell ref="O5:O6"/>
    <mergeCell ref="P5:P6"/>
    <mergeCell ref="Q5:Q6"/>
    <mergeCell ref="K5:K6"/>
    <mergeCell ref="L5:L6"/>
    <mergeCell ref="M5:M6"/>
    <mergeCell ref="N5:N6"/>
  </mergeCells>
  <pageMargins left="0.78740157480314965" right="0.59055118110236227" top="1.1811023622047245" bottom="0.78740157480314965" header="0" footer="0.31496062992125984"/>
  <pageSetup paperSize="8" scale="39" firstPageNumber="111" fitToHeight="0" orientation="landscape" useFirstPageNumber="1" r:id="rId1"/>
  <headerFooter>
    <oddFooter>&amp;C&amp;"Times New Roman,обычный"&amp;38&amp;P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11"/>
  <sheetViews>
    <sheetView view="pageBreakPreview" zoomScale="55" zoomScaleNormal="55" zoomScaleSheetLayoutView="55" workbookViewId="0">
      <selection activeCell="O8" sqref="O8"/>
    </sheetView>
  </sheetViews>
  <sheetFormatPr defaultColWidth="8.85546875" defaultRowHeight="15" x14ac:dyDescent="0.25"/>
  <cols>
    <col min="1" max="1" width="5.5703125" style="68" customWidth="1"/>
    <col min="2" max="2" width="32.140625" style="68" customWidth="1"/>
    <col min="3" max="3" width="22.85546875" style="68" customWidth="1"/>
    <col min="4" max="4" width="20.140625" style="68" customWidth="1"/>
    <col min="5" max="5" width="19.7109375" style="68" bestFit="1" customWidth="1"/>
    <col min="6" max="6" width="20.42578125" style="68" bestFit="1" customWidth="1"/>
    <col min="7" max="7" width="41.28515625" style="68" customWidth="1"/>
    <col min="8" max="8" width="22" style="68" customWidth="1"/>
    <col min="9" max="9" width="18.85546875" style="68" customWidth="1"/>
    <col min="10" max="10" width="17.28515625" style="68" customWidth="1"/>
    <col min="11" max="11" width="21.85546875" style="68" customWidth="1"/>
    <col min="12" max="12" width="17.85546875" style="68" customWidth="1"/>
    <col min="13" max="13" width="23" style="68" customWidth="1"/>
    <col min="14" max="14" width="18" style="68" customWidth="1"/>
    <col min="15" max="15" width="4.42578125" style="68" customWidth="1"/>
    <col min="16" max="16384" width="8.85546875" style="68"/>
  </cols>
  <sheetData>
    <row r="1" spans="1:18" s="71" customFormat="1" ht="143.44999999999999" customHeight="1" x14ac:dyDescent="0.25">
      <c r="A1" s="207" t="s">
        <v>356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70"/>
    </row>
    <row r="2" spans="1:18" ht="27.75" x14ac:dyDescent="0.4">
      <c r="A2" s="208" t="s">
        <v>235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72"/>
    </row>
    <row r="3" spans="1:18" ht="31.7" customHeight="1" x14ac:dyDescent="0.25">
      <c r="A3" s="209" t="s">
        <v>5</v>
      </c>
      <c r="B3" s="209" t="s">
        <v>223</v>
      </c>
      <c r="C3" s="209" t="s">
        <v>7</v>
      </c>
      <c r="D3" s="209"/>
      <c r="E3" s="209"/>
      <c r="F3" s="209"/>
      <c r="G3" s="209" t="s">
        <v>224</v>
      </c>
      <c r="H3" s="209" t="s">
        <v>225</v>
      </c>
      <c r="I3" s="210" t="s">
        <v>226</v>
      </c>
      <c r="J3" s="210" t="s">
        <v>227</v>
      </c>
      <c r="K3" s="210" t="s">
        <v>228</v>
      </c>
      <c r="L3" s="210" t="s">
        <v>229</v>
      </c>
      <c r="M3" s="210" t="s">
        <v>230</v>
      </c>
      <c r="N3" s="209" t="s">
        <v>231</v>
      </c>
    </row>
    <row r="4" spans="1:18" ht="290.25" customHeight="1" x14ac:dyDescent="0.25">
      <c r="A4" s="209"/>
      <c r="B4" s="209"/>
      <c r="C4" s="73" t="s">
        <v>8</v>
      </c>
      <c r="D4" s="73" t="s">
        <v>9</v>
      </c>
      <c r="E4" s="73" t="s">
        <v>10</v>
      </c>
      <c r="F4" s="73" t="s">
        <v>232</v>
      </c>
      <c r="G4" s="209"/>
      <c r="H4" s="209"/>
      <c r="I4" s="211"/>
      <c r="J4" s="211"/>
      <c r="K4" s="211"/>
      <c r="L4" s="211"/>
      <c r="M4" s="211"/>
      <c r="N4" s="209"/>
    </row>
    <row r="5" spans="1:18" ht="58.9" customHeight="1" x14ac:dyDescent="0.25">
      <c r="A5" s="74">
        <v>1</v>
      </c>
      <c r="B5" s="75" t="s">
        <v>233</v>
      </c>
      <c r="C5" s="76">
        <f t="shared" ref="C5:M5" si="0">SUM(C6:C6)</f>
        <v>1997929</v>
      </c>
      <c r="D5" s="76">
        <f t="shared" si="0"/>
        <v>0</v>
      </c>
      <c r="E5" s="76">
        <f t="shared" si="0"/>
        <v>0</v>
      </c>
      <c r="F5" s="76">
        <f t="shared" si="0"/>
        <v>1997929</v>
      </c>
      <c r="G5" s="76">
        <f t="shared" si="0"/>
        <v>1034808.67</v>
      </c>
      <c r="H5" s="76">
        <f t="shared" si="0"/>
        <v>585623</v>
      </c>
      <c r="I5" s="76">
        <f t="shared" si="0"/>
        <v>0</v>
      </c>
      <c r="J5" s="76">
        <f t="shared" si="0"/>
        <v>0</v>
      </c>
      <c r="K5" s="76">
        <f t="shared" si="0"/>
        <v>0</v>
      </c>
      <c r="L5" s="76">
        <f t="shared" si="0"/>
        <v>1412306</v>
      </c>
      <c r="M5" s="76">
        <f t="shared" si="0"/>
        <v>0</v>
      </c>
      <c r="N5" s="77" t="s">
        <v>234</v>
      </c>
    </row>
    <row r="6" spans="1:18" ht="58.9" customHeight="1" x14ac:dyDescent="0.25">
      <c r="A6" s="74">
        <v>2</v>
      </c>
      <c r="B6" s="96" t="s">
        <v>236</v>
      </c>
      <c r="C6" s="97">
        <f>D6+E6+F6</f>
        <v>1997929</v>
      </c>
      <c r="D6" s="98">
        <v>0</v>
      </c>
      <c r="E6" s="98">
        <v>0</v>
      </c>
      <c r="F6" s="97">
        <f>H6+L6</f>
        <v>1997929</v>
      </c>
      <c r="G6" s="97">
        <v>1034808.67</v>
      </c>
      <c r="H6" s="97">
        <v>585623</v>
      </c>
      <c r="I6" s="98">
        <v>0</v>
      </c>
      <c r="J6" s="98">
        <v>0</v>
      </c>
      <c r="K6" s="98">
        <v>0</v>
      </c>
      <c r="L6" s="97">
        <v>1412306</v>
      </c>
      <c r="M6" s="98">
        <v>0</v>
      </c>
      <c r="N6" s="99" t="s">
        <v>237</v>
      </c>
    </row>
    <row r="7" spans="1:18" s="79" customFormat="1" ht="58.9" customHeight="1" x14ac:dyDescent="0.4">
      <c r="A7" s="74">
        <v>3</v>
      </c>
      <c r="B7" s="75" t="s">
        <v>32</v>
      </c>
      <c r="C7" s="76">
        <f t="shared" ref="C7:M7" si="1">SUM(C5:C6)/2</f>
        <v>1997929</v>
      </c>
      <c r="D7" s="76">
        <f t="shared" si="1"/>
        <v>0</v>
      </c>
      <c r="E7" s="76">
        <f t="shared" si="1"/>
        <v>0</v>
      </c>
      <c r="F7" s="76">
        <f t="shared" si="1"/>
        <v>1997929</v>
      </c>
      <c r="G7" s="76">
        <f t="shared" si="1"/>
        <v>1034808.67</v>
      </c>
      <c r="H7" s="76">
        <f t="shared" si="1"/>
        <v>585623</v>
      </c>
      <c r="I7" s="76">
        <f t="shared" si="1"/>
        <v>0</v>
      </c>
      <c r="J7" s="76">
        <f t="shared" si="1"/>
        <v>0</v>
      </c>
      <c r="K7" s="76">
        <f t="shared" si="1"/>
        <v>0</v>
      </c>
      <c r="L7" s="76">
        <f t="shared" si="1"/>
        <v>1412306</v>
      </c>
      <c r="M7" s="76">
        <f t="shared" si="1"/>
        <v>0</v>
      </c>
      <c r="N7" s="77" t="s">
        <v>234</v>
      </c>
      <c r="O7" s="78" t="s">
        <v>367</v>
      </c>
    </row>
    <row r="8" spans="1:18" s="79" customFormat="1" ht="28.5" customHeight="1" x14ac:dyDescent="0.4">
      <c r="A8" s="80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78"/>
    </row>
    <row r="9" spans="1:18" s="79" customFormat="1" ht="28.5" hidden="1" customHeight="1" x14ac:dyDescent="0.4">
      <c r="A9" s="80"/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78"/>
    </row>
    <row r="10" spans="1:18" s="79" customFormat="1" ht="28.5" hidden="1" customHeight="1" x14ac:dyDescent="0.4">
      <c r="A10" s="80"/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  <c r="O10" s="78"/>
    </row>
    <row r="11" spans="1:18" s="69" customFormat="1" ht="28.5" hidden="1" x14ac:dyDescent="0.45">
      <c r="A11" s="204" t="s">
        <v>357</v>
      </c>
      <c r="B11" s="204"/>
      <c r="C11" s="204"/>
      <c r="D11" s="204"/>
      <c r="E11" s="205"/>
      <c r="F11" s="205"/>
      <c r="G11" s="205"/>
      <c r="H11" s="205"/>
      <c r="I11" s="84"/>
      <c r="J11" s="85"/>
      <c r="K11" s="86"/>
      <c r="L11" s="86"/>
      <c r="M11" s="206" t="s">
        <v>358</v>
      </c>
      <c r="N11" s="206"/>
      <c r="O11" s="206"/>
      <c r="P11" s="86"/>
      <c r="Q11" s="86"/>
      <c r="R11" s="86"/>
    </row>
  </sheetData>
  <mergeCells count="15">
    <mergeCell ref="A11:H11"/>
    <mergeCell ref="M11:O11"/>
    <mergeCell ref="A1:N1"/>
    <mergeCell ref="A2:N2"/>
    <mergeCell ref="A3:A4"/>
    <mergeCell ref="B3:B4"/>
    <mergeCell ref="C3:F3"/>
    <mergeCell ref="G3:G4"/>
    <mergeCell ref="H3:H4"/>
    <mergeCell ref="I3:I4"/>
    <mergeCell ref="J3:J4"/>
    <mergeCell ref="K3:K4"/>
    <mergeCell ref="L3:L4"/>
    <mergeCell ref="M3:M4"/>
    <mergeCell ref="N3:N4"/>
  </mergeCells>
  <pageMargins left="0.78740157480314965" right="0.59055118110236227" top="1.1811023622047245" bottom="0.78740157480314965" header="0" footer="0.31496062992125984"/>
  <pageSetup paperSize="8" scale="64" firstPageNumber="112" fitToHeight="0" orientation="landscape" useFirstPageNumber="1" r:id="rId1"/>
  <headerFooter>
    <oddFooter>&amp;C&amp;"Times New Roman,обычный"&amp;22&amp;P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Z53"/>
  <sheetViews>
    <sheetView view="pageBreakPreview" zoomScale="40" zoomScaleNormal="40" zoomScaleSheetLayoutView="40" workbookViewId="0">
      <selection activeCell="C12" sqref="C12"/>
    </sheetView>
  </sheetViews>
  <sheetFormatPr defaultColWidth="9" defaultRowHeight="18.75" x14ac:dyDescent="0.25"/>
  <cols>
    <col min="1" max="1" width="8.140625" style="11" customWidth="1"/>
    <col min="2" max="2" width="40.28515625" style="11" hidden="1" customWidth="1"/>
    <col min="3" max="3" width="49" style="11" customWidth="1"/>
    <col min="4" max="4" width="21.140625" style="11" customWidth="1"/>
    <col min="5" max="5" width="27.5703125" style="94" customWidth="1"/>
    <col min="6" max="6" width="23.7109375" style="11" customWidth="1"/>
    <col min="7" max="7" width="19.42578125" style="11" customWidth="1"/>
    <col min="8" max="8" width="23.28515625" style="11" customWidth="1"/>
    <col min="9" max="9" width="21.5703125" style="11" customWidth="1"/>
    <col min="10" max="10" width="24.7109375" style="11" customWidth="1"/>
    <col min="11" max="11" width="23.28515625" style="11" customWidth="1"/>
    <col min="12" max="12" width="12" style="67" bestFit="1" customWidth="1"/>
    <col min="13" max="13" width="24.7109375" style="11" customWidth="1"/>
    <col min="14" max="14" width="25.140625" style="11" customWidth="1"/>
    <col min="15" max="16" width="25" style="11" customWidth="1"/>
    <col min="17" max="17" width="26.42578125" style="11" customWidth="1"/>
    <col min="18" max="18" width="23" style="11" customWidth="1"/>
    <col min="19" max="19" width="5.28515625" style="11" customWidth="1"/>
    <col min="20" max="16384" width="9" style="11"/>
  </cols>
  <sheetData>
    <row r="1" spans="1:26" ht="38.85" customHeight="1" x14ac:dyDescent="0.25">
      <c r="A1" s="186" t="s">
        <v>439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26" ht="38.85" customHeight="1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26" ht="38.85" customHeight="1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26" ht="35.25" x14ac:dyDescent="0.25">
      <c r="A4" s="187" t="s">
        <v>366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26" ht="183.4" customHeight="1" x14ac:dyDescent="0.25">
      <c r="A5" s="188" t="s">
        <v>5</v>
      </c>
      <c r="B5" s="104"/>
      <c r="C5" s="188" t="s">
        <v>90</v>
      </c>
      <c r="D5" s="193" t="s">
        <v>43</v>
      </c>
      <c r="E5" s="189" t="s">
        <v>14</v>
      </c>
      <c r="F5" s="190" t="s">
        <v>15</v>
      </c>
      <c r="G5" s="190"/>
      <c r="H5" s="190"/>
      <c r="I5" s="190"/>
      <c r="J5" s="190"/>
      <c r="K5" s="190"/>
      <c r="L5" s="191" t="s">
        <v>21</v>
      </c>
      <c r="M5" s="192"/>
      <c r="N5" s="193" t="s">
        <v>33</v>
      </c>
      <c r="O5" s="193" t="s">
        <v>34</v>
      </c>
      <c r="P5" s="195" t="s">
        <v>78</v>
      </c>
      <c r="Q5" s="195" t="s">
        <v>88</v>
      </c>
      <c r="R5" s="193" t="s">
        <v>35</v>
      </c>
    </row>
    <row r="6" spans="1:26" s="12" customFormat="1" ht="409.6" customHeight="1" x14ac:dyDescent="0.25">
      <c r="A6" s="188"/>
      <c r="B6" s="104"/>
      <c r="C6" s="188"/>
      <c r="D6" s="194"/>
      <c r="E6" s="189"/>
      <c r="F6" s="32" t="s">
        <v>16</v>
      </c>
      <c r="G6" s="32" t="s">
        <v>17</v>
      </c>
      <c r="H6" s="32" t="s">
        <v>18</v>
      </c>
      <c r="I6" s="32" t="s">
        <v>19</v>
      </c>
      <c r="J6" s="32" t="s">
        <v>86</v>
      </c>
      <c r="K6" s="32" t="s">
        <v>20</v>
      </c>
      <c r="L6" s="95" t="s">
        <v>22</v>
      </c>
      <c r="M6" s="104" t="s">
        <v>23</v>
      </c>
      <c r="N6" s="194"/>
      <c r="O6" s="194"/>
      <c r="P6" s="196"/>
      <c r="Q6" s="196"/>
      <c r="R6" s="194"/>
    </row>
    <row r="7" spans="1:26" s="12" customFormat="1" ht="25.5" customHeight="1" x14ac:dyDescent="0.25">
      <c r="A7" s="104">
        <v>1</v>
      </c>
      <c r="B7" s="104"/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10</v>
      </c>
      <c r="L7" s="95">
        <v>11</v>
      </c>
      <c r="M7" s="104">
        <v>12</v>
      </c>
      <c r="N7" s="104">
        <v>13</v>
      </c>
      <c r="O7" s="104">
        <v>14</v>
      </c>
      <c r="P7" s="104">
        <v>15</v>
      </c>
      <c r="Q7" s="104">
        <v>16</v>
      </c>
      <c r="R7" s="104">
        <v>17</v>
      </c>
    </row>
    <row r="8" spans="1:26" s="117" customFormat="1" ht="89.1" customHeight="1" x14ac:dyDescent="0.25">
      <c r="A8" s="104">
        <v>1</v>
      </c>
      <c r="B8" s="116" t="s">
        <v>36</v>
      </c>
      <c r="C8" s="43" t="s">
        <v>36</v>
      </c>
      <c r="D8" s="44">
        <f>SUM(D9:D32)</f>
        <v>94596.1</v>
      </c>
      <c r="E8" s="44">
        <f t="shared" ref="E8:R8" si="0">SUM(E9:E32)</f>
        <v>17348683.98</v>
      </c>
      <c r="F8" s="44">
        <f t="shared" si="0"/>
        <v>1521622.5</v>
      </c>
      <c r="G8" s="44">
        <f t="shared" si="0"/>
        <v>2751114.2600000002</v>
      </c>
      <c r="H8" s="44">
        <f t="shared" si="0"/>
        <v>923985.15</v>
      </c>
      <c r="I8" s="44">
        <f t="shared" si="0"/>
        <v>4227437</v>
      </c>
      <c r="J8" s="44">
        <f t="shared" si="0"/>
        <v>99180</v>
      </c>
      <c r="K8" s="44">
        <f t="shared" si="0"/>
        <v>688965.9</v>
      </c>
      <c r="L8" s="64">
        <f t="shared" si="0"/>
        <v>1</v>
      </c>
      <c r="M8" s="44">
        <f t="shared" si="0"/>
        <v>602400</v>
      </c>
      <c r="N8" s="44">
        <f t="shared" si="0"/>
        <v>1465357</v>
      </c>
      <c r="O8" s="44">
        <f t="shared" si="0"/>
        <v>904923</v>
      </c>
      <c r="P8" s="44">
        <f t="shared" si="0"/>
        <v>987098</v>
      </c>
      <c r="Q8" s="44">
        <f t="shared" si="0"/>
        <v>3047185.17</v>
      </c>
      <c r="R8" s="44">
        <f t="shared" si="0"/>
        <v>129416</v>
      </c>
      <c r="S8" s="12"/>
      <c r="T8" s="12"/>
      <c r="U8" s="12"/>
      <c r="V8" s="12"/>
      <c r="W8" s="12"/>
      <c r="X8" s="12"/>
      <c r="Y8" s="12"/>
      <c r="Z8" s="12"/>
    </row>
    <row r="9" spans="1:26" s="12" customFormat="1" ht="89.1" customHeight="1" x14ac:dyDescent="0.25">
      <c r="A9" s="104">
        <v>2</v>
      </c>
      <c r="B9" s="33" t="s">
        <v>405</v>
      </c>
      <c r="C9" s="33" t="s">
        <v>422</v>
      </c>
      <c r="D9" s="34">
        <v>2454.6</v>
      </c>
      <c r="E9" s="34">
        <f t="shared" ref="E9:E32" si="1">SUM(F9:K9,M9:R9)</f>
        <v>318400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5">
        <v>0</v>
      </c>
      <c r="M9" s="34">
        <v>0</v>
      </c>
      <c r="N9" s="34">
        <v>0</v>
      </c>
      <c r="O9" s="34">
        <v>0</v>
      </c>
      <c r="P9" s="34">
        <v>0</v>
      </c>
      <c r="Q9" s="34">
        <v>318400</v>
      </c>
      <c r="R9" s="34">
        <v>0</v>
      </c>
    </row>
    <row r="10" spans="1:26" s="12" customFormat="1" ht="89.1" customHeight="1" x14ac:dyDescent="0.25">
      <c r="A10" s="104">
        <v>3</v>
      </c>
      <c r="B10" s="33" t="s">
        <v>406</v>
      </c>
      <c r="C10" s="33" t="s">
        <v>423</v>
      </c>
      <c r="D10" s="34">
        <v>6050.2</v>
      </c>
      <c r="E10" s="34">
        <f t="shared" si="1"/>
        <v>1048864</v>
      </c>
      <c r="F10" s="34">
        <v>0</v>
      </c>
      <c r="G10" s="34">
        <v>0</v>
      </c>
      <c r="H10" s="34">
        <v>0</v>
      </c>
      <c r="I10" s="34">
        <v>1048864</v>
      </c>
      <c r="J10" s="34">
        <v>0</v>
      </c>
      <c r="K10" s="34">
        <v>0</v>
      </c>
      <c r="L10" s="35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</row>
    <row r="11" spans="1:26" s="12" customFormat="1" ht="89.1" customHeight="1" x14ac:dyDescent="0.25">
      <c r="A11" s="104">
        <v>4</v>
      </c>
      <c r="B11" s="33" t="s">
        <v>400</v>
      </c>
      <c r="C11" s="33" t="s">
        <v>417</v>
      </c>
      <c r="D11" s="34">
        <v>3394.6</v>
      </c>
      <c r="E11" s="34">
        <f t="shared" si="1"/>
        <v>698650</v>
      </c>
      <c r="F11" s="34">
        <v>0</v>
      </c>
      <c r="G11" s="34">
        <v>0</v>
      </c>
      <c r="H11" s="34">
        <v>0</v>
      </c>
      <c r="I11" s="34">
        <v>698650</v>
      </c>
      <c r="J11" s="34">
        <v>0</v>
      </c>
      <c r="K11" s="34">
        <v>0</v>
      </c>
      <c r="L11" s="35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</row>
    <row r="12" spans="1:26" s="12" customFormat="1" ht="89.1" customHeight="1" x14ac:dyDescent="0.25">
      <c r="A12" s="104">
        <v>5</v>
      </c>
      <c r="B12" s="33" t="s">
        <v>373</v>
      </c>
      <c r="C12" s="33" t="s">
        <v>377</v>
      </c>
      <c r="D12" s="34">
        <v>2221.9</v>
      </c>
      <c r="E12" s="34">
        <f t="shared" si="1"/>
        <v>447900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5">
        <v>0</v>
      </c>
      <c r="M12" s="34">
        <v>0</v>
      </c>
      <c r="N12" s="34">
        <v>0</v>
      </c>
      <c r="O12" s="34">
        <v>0</v>
      </c>
      <c r="P12" s="34">
        <v>0</v>
      </c>
      <c r="Q12" s="34">
        <v>447900</v>
      </c>
      <c r="R12" s="34">
        <v>0</v>
      </c>
    </row>
    <row r="13" spans="1:26" s="12" customFormat="1" ht="89.1" customHeight="1" x14ac:dyDescent="0.25">
      <c r="A13" s="104">
        <v>6</v>
      </c>
      <c r="B13" s="33" t="s">
        <v>404</v>
      </c>
      <c r="C13" s="33" t="s">
        <v>421</v>
      </c>
      <c r="D13" s="34">
        <v>4093</v>
      </c>
      <c r="E13" s="34">
        <f t="shared" si="1"/>
        <v>755682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5">
        <v>0</v>
      </c>
      <c r="M13" s="34">
        <v>0</v>
      </c>
      <c r="N13" s="34">
        <v>0</v>
      </c>
      <c r="O13" s="34">
        <v>0</v>
      </c>
      <c r="P13" s="34">
        <v>626266</v>
      </c>
      <c r="Q13" s="34">
        <v>0</v>
      </c>
      <c r="R13" s="34">
        <v>129416</v>
      </c>
    </row>
    <row r="14" spans="1:26" s="12" customFormat="1" ht="89.1" customHeight="1" x14ac:dyDescent="0.25">
      <c r="A14" s="104">
        <v>7</v>
      </c>
      <c r="B14" s="33" t="s">
        <v>312</v>
      </c>
      <c r="C14" s="33" t="s">
        <v>313</v>
      </c>
      <c r="D14" s="34">
        <v>4532.1000000000004</v>
      </c>
      <c r="E14" s="34">
        <f t="shared" si="1"/>
        <v>904923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5">
        <v>0</v>
      </c>
      <c r="M14" s="34">
        <v>0</v>
      </c>
      <c r="N14" s="34">
        <v>0</v>
      </c>
      <c r="O14" s="34">
        <v>904923</v>
      </c>
      <c r="P14" s="34">
        <v>0</v>
      </c>
      <c r="Q14" s="34">
        <v>0</v>
      </c>
      <c r="R14" s="34">
        <v>0</v>
      </c>
    </row>
    <row r="15" spans="1:26" s="12" customFormat="1" ht="89.1" customHeight="1" x14ac:dyDescent="0.25">
      <c r="A15" s="104">
        <v>8</v>
      </c>
      <c r="B15" s="33" t="s">
        <v>396</v>
      </c>
      <c r="C15" s="33" t="s">
        <v>413</v>
      </c>
      <c r="D15" s="34">
        <v>4257.3</v>
      </c>
      <c r="E15" s="34">
        <f t="shared" si="1"/>
        <v>360832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5">
        <v>0</v>
      </c>
      <c r="M15" s="34">
        <v>0</v>
      </c>
      <c r="N15" s="34">
        <v>0</v>
      </c>
      <c r="O15" s="34">
        <v>0</v>
      </c>
      <c r="P15" s="34">
        <v>360832</v>
      </c>
      <c r="Q15" s="34">
        <v>0</v>
      </c>
      <c r="R15" s="34">
        <v>0</v>
      </c>
    </row>
    <row r="16" spans="1:26" s="12" customFormat="1" ht="89.1" customHeight="1" x14ac:dyDescent="0.25">
      <c r="A16" s="104">
        <v>9</v>
      </c>
      <c r="B16" s="33" t="s">
        <v>397</v>
      </c>
      <c r="C16" s="33" t="s">
        <v>414</v>
      </c>
      <c r="D16" s="34">
        <v>3458.6</v>
      </c>
      <c r="E16" s="34">
        <f t="shared" si="1"/>
        <v>1751603</v>
      </c>
      <c r="F16" s="34">
        <v>406861</v>
      </c>
      <c r="G16" s="34">
        <v>862122</v>
      </c>
      <c r="H16" s="34">
        <v>482620</v>
      </c>
      <c r="I16" s="34">
        <v>0</v>
      </c>
      <c r="J16" s="34">
        <v>0</v>
      </c>
      <c r="K16" s="34">
        <v>0</v>
      </c>
      <c r="L16" s="35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</row>
    <row r="17" spans="1:18" s="12" customFormat="1" ht="89.1" customHeight="1" x14ac:dyDescent="0.25">
      <c r="A17" s="104">
        <v>10</v>
      </c>
      <c r="B17" s="33" t="s">
        <v>372</v>
      </c>
      <c r="C17" s="33" t="s">
        <v>374</v>
      </c>
      <c r="D17" s="34">
        <v>3392.3</v>
      </c>
      <c r="E17" s="34">
        <f t="shared" si="1"/>
        <v>494040</v>
      </c>
      <c r="F17" s="34">
        <v>0</v>
      </c>
      <c r="G17" s="34">
        <v>0</v>
      </c>
      <c r="H17" s="34">
        <v>0</v>
      </c>
      <c r="I17" s="34">
        <v>494040</v>
      </c>
      <c r="J17" s="34">
        <v>0</v>
      </c>
      <c r="K17" s="34">
        <v>0</v>
      </c>
      <c r="L17" s="35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</row>
    <row r="18" spans="1:18" s="12" customFormat="1" ht="89.1" customHeight="1" x14ac:dyDescent="0.25">
      <c r="A18" s="104">
        <v>11</v>
      </c>
      <c r="B18" s="33" t="s">
        <v>314</v>
      </c>
      <c r="C18" s="33" t="s">
        <v>316</v>
      </c>
      <c r="D18" s="34">
        <v>3377.4</v>
      </c>
      <c r="E18" s="34">
        <f t="shared" si="1"/>
        <v>506583</v>
      </c>
      <c r="F18" s="34">
        <v>191240</v>
      </c>
      <c r="G18" s="34">
        <v>315343</v>
      </c>
      <c r="H18" s="34">
        <v>0</v>
      </c>
      <c r="I18" s="34">
        <v>0</v>
      </c>
      <c r="J18" s="34">
        <v>0</v>
      </c>
      <c r="K18" s="34">
        <v>0</v>
      </c>
      <c r="L18" s="35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</row>
    <row r="19" spans="1:18" s="12" customFormat="1" ht="89.1" customHeight="1" x14ac:dyDescent="0.25">
      <c r="A19" s="104">
        <v>12</v>
      </c>
      <c r="B19" s="33" t="s">
        <v>395</v>
      </c>
      <c r="C19" s="33" t="s">
        <v>412</v>
      </c>
      <c r="D19" s="34">
        <v>5316.9</v>
      </c>
      <c r="E19" s="34">
        <f t="shared" si="1"/>
        <v>1004379.91</v>
      </c>
      <c r="F19" s="34">
        <v>451064</v>
      </c>
      <c r="G19" s="34">
        <v>553315.91</v>
      </c>
      <c r="H19" s="34">
        <v>0</v>
      </c>
      <c r="I19" s="34">
        <v>0</v>
      </c>
      <c r="J19" s="34">
        <v>0</v>
      </c>
      <c r="K19" s="34">
        <v>0</v>
      </c>
      <c r="L19" s="35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</row>
    <row r="20" spans="1:18" s="12" customFormat="1" ht="89.1" customHeight="1" x14ac:dyDescent="0.25">
      <c r="A20" s="104">
        <v>13</v>
      </c>
      <c r="B20" s="33" t="s">
        <v>392</v>
      </c>
      <c r="C20" s="33" t="s">
        <v>409</v>
      </c>
      <c r="D20" s="34">
        <v>3700.9</v>
      </c>
      <c r="E20" s="34">
        <f t="shared" si="1"/>
        <v>1465357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5">
        <v>0</v>
      </c>
      <c r="M20" s="34">
        <v>0</v>
      </c>
      <c r="N20" s="34">
        <v>1465357</v>
      </c>
      <c r="O20" s="34">
        <v>0</v>
      </c>
      <c r="P20" s="34">
        <v>0</v>
      </c>
      <c r="Q20" s="34">
        <v>0</v>
      </c>
      <c r="R20" s="34">
        <v>0</v>
      </c>
    </row>
    <row r="21" spans="1:18" s="12" customFormat="1" ht="89.1" customHeight="1" x14ac:dyDescent="0.25">
      <c r="A21" s="104">
        <v>14</v>
      </c>
      <c r="B21" s="33" t="s">
        <v>437</v>
      </c>
      <c r="C21" s="33" t="s">
        <v>375</v>
      </c>
      <c r="D21" s="34">
        <v>6320.5</v>
      </c>
      <c r="E21" s="34">
        <f t="shared" si="1"/>
        <v>602400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5">
        <v>1</v>
      </c>
      <c r="M21" s="34">
        <v>602400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</row>
    <row r="22" spans="1:18" s="12" customFormat="1" ht="89.1" customHeight="1" x14ac:dyDescent="0.25">
      <c r="A22" s="104">
        <v>15</v>
      </c>
      <c r="B22" s="33" t="s">
        <v>402</v>
      </c>
      <c r="C22" s="33" t="s">
        <v>419</v>
      </c>
      <c r="D22" s="34">
        <v>2996.4</v>
      </c>
      <c r="E22" s="34">
        <f t="shared" si="1"/>
        <v>1394646</v>
      </c>
      <c r="F22" s="34">
        <v>290213.5</v>
      </c>
      <c r="G22" s="34">
        <v>663067.35</v>
      </c>
      <c r="H22" s="34">
        <v>441365.15</v>
      </c>
      <c r="I22" s="34">
        <v>0</v>
      </c>
      <c r="J22" s="34">
        <v>0</v>
      </c>
      <c r="K22" s="34">
        <v>0</v>
      </c>
      <c r="L22" s="35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</row>
    <row r="23" spans="1:18" s="12" customFormat="1" ht="89.1" customHeight="1" x14ac:dyDescent="0.25">
      <c r="A23" s="104">
        <v>16</v>
      </c>
      <c r="B23" s="118" t="s">
        <v>408</v>
      </c>
      <c r="C23" s="33" t="s">
        <v>442</v>
      </c>
      <c r="D23" s="34">
        <v>4315.8999999999996</v>
      </c>
      <c r="E23" s="34">
        <f t="shared" si="1"/>
        <v>290052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5">
        <v>0</v>
      </c>
      <c r="M23" s="34">
        <v>0</v>
      </c>
      <c r="N23" s="34">
        <v>0</v>
      </c>
      <c r="O23" s="34">
        <v>0</v>
      </c>
      <c r="P23" s="34">
        <v>0</v>
      </c>
      <c r="Q23" s="34">
        <v>290052</v>
      </c>
      <c r="R23" s="34">
        <v>0</v>
      </c>
    </row>
    <row r="24" spans="1:18" s="12" customFormat="1" ht="89.1" customHeight="1" x14ac:dyDescent="0.25">
      <c r="A24" s="104">
        <v>17</v>
      </c>
      <c r="B24" s="33" t="s">
        <v>401</v>
      </c>
      <c r="C24" s="33" t="s">
        <v>418</v>
      </c>
      <c r="D24" s="34">
        <v>4556.2</v>
      </c>
      <c r="E24" s="34">
        <f t="shared" si="1"/>
        <v>535380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5">
        <v>0</v>
      </c>
      <c r="M24" s="34">
        <v>0</v>
      </c>
      <c r="N24" s="34">
        <v>0</v>
      </c>
      <c r="O24" s="34">
        <v>0</v>
      </c>
      <c r="P24" s="34">
        <v>0</v>
      </c>
      <c r="Q24" s="34">
        <v>535380</v>
      </c>
      <c r="R24" s="34">
        <v>0</v>
      </c>
    </row>
    <row r="25" spans="1:18" s="12" customFormat="1" ht="89.1" customHeight="1" x14ac:dyDescent="0.25">
      <c r="A25" s="104">
        <v>18</v>
      </c>
      <c r="B25" s="33" t="s">
        <v>393</v>
      </c>
      <c r="C25" s="33" t="s">
        <v>410</v>
      </c>
      <c r="D25" s="34">
        <v>3531.7</v>
      </c>
      <c r="E25" s="34">
        <f t="shared" si="1"/>
        <v>539510</v>
      </c>
      <c r="F25" s="34">
        <v>182244</v>
      </c>
      <c r="G25" s="34">
        <v>357266</v>
      </c>
      <c r="H25" s="34">
        <v>0</v>
      </c>
      <c r="I25" s="34">
        <v>0</v>
      </c>
      <c r="J25" s="34">
        <v>0</v>
      </c>
      <c r="K25" s="34">
        <v>0</v>
      </c>
      <c r="L25" s="35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</row>
    <row r="26" spans="1:18" s="12" customFormat="1" ht="89.1" customHeight="1" x14ac:dyDescent="0.25">
      <c r="A26" s="104">
        <v>19</v>
      </c>
      <c r="B26" s="33" t="s">
        <v>398</v>
      </c>
      <c r="C26" s="33" t="s">
        <v>415</v>
      </c>
      <c r="D26" s="34">
        <v>6335.9</v>
      </c>
      <c r="E26" s="34">
        <f t="shared" si="1"/>
        <v>99180</v>
      </c>
      <c r="F26" s="34">
        <v>0</v>
      </c>
      <c r="G26" s="34">
        <v>0</v>
      </c>
      <c r="H26" s="34">
        <v>0</v>
      </c>
      <c r="I26" s="34">
        <v>0</v>
      </c>
      <c r="J26" s="34">
        <v>99180</v>
      </c>
      <c r="K26" s="34">
        <v>0</v>
      </c>
      <c r="L26" s="35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</row>
    <row r="27" spans="1:18" s="12" customFormat="1" ht="89.1" customHeight="1" x14ac:dyDescent="0.25">
      <c r="A27" s="104">
        <v>20</v>
      </c>
      <c r="B27" s="33" t="s">
        <v>394</v>
      </c>
      <c r="C27" s="33" t="s">
        <v>411</v>
      </c>
      <c r="D27" s="34">
        <v>2923.8</v>
      </c>
      <c r="E27" s="34">
        <f t="shared" si="1"/>
        <v>409200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5">
        <v>0</v>
      </c>
      <c r="M27" s="34">
        <v>0</v>
      </c>
      <c r="N27" s="34">
        <v>0</v>
      </c>
      <c r="O27" s="34">
        <v>0</v>
      </c>
      <c r="P27" s="34">
        <v>0</v>
      </c>
      <c r="Q27" s="34">
        <v>409200</v>
      </c>
      <c r="R27" s="34">
        <v>0</v>
      </c>
    </row>
    <row r="28" spans="1:18" s="12" customFormat="1" ht="89.1" customHeight="1" x14ac:dyDescent="0.25">
      <c r="A28" s="104">
        <v>21</v>
      </c>
      <c r="B28" s="33" t="s">
        <v>407</v>
      </c>
      <c r="C28" s="33" t="s">
        <v>424</v>
      </c>
      <c r="D28" s="34">
        <v>3494.6</v>
      </c>
      <c r="E28" s="34">
        <f t="shared" si="1"/>
        <v>745812</v>
      </c>
      <c r="F28" s="34">
        <v>0</v>
      </c>
      <c r="G28" s="34">
        <v>0</v>
      </c>
      <c r="H28" s="34">
        <v>0</v>
      </c>
      <c r="I28" s="34">
        <v>329812</v>
      </c>
      <c r="J28" s="34">
        <v>0</v>
      </c>
      <c r="K28" s="34">
        <v>0</v>
      </c>
      <c r="L28" s="35">
        <v>0</v>
      </c>
      <c r="M28" s="34">
        <v>0</v>
      </c>
      <c r="N28" s="34">
        <v>0</v>
      </c>
      <c r="O28" s="34">
        <v>0</v>
      </c>
      <c r="P28" s="34">
        <v>0</v>
      </c>
      <c r="Q28" s="34">
        <v>416000</v>
      </c>
      <c r="R28" s="34">
        <v>0</v>
      </c>
    </row>
    <row r="29" spans="1:18" s="12" customFormat="1" ht="89.1" customHeight="1" x14ac:dyDescent="0.25">
      <c r="A29" s="104">
        <v>22</v>
      </c>
      <c r="B29" s="33" t="s">
        <v>403</v>
      </c>
      <c r="C29" s="33" t="s">
        <v>420</v>
      </c>
      <c r="D29" s="34">
        <v>3518.1</v>
      </c>
      <c r="E29" s="34">
        <f t="shared" si="1"/>
        <v>320326</v>
      </c>
      <c r="F29" s="34">
        <v>0</v>
      </c>
      <c r="G29" s="34">
        <v>0</v>
      </c>
      <c r="H29" s="34">
        <v>0</v>
      </c>
      <c r="I29" s="34">
        <v>320326</v>
      </c>
      <c r="J29" s="34">
        <v>0</v>
      </c>
      <c r="K29" s="34">
        <v>0</v>
      </c>
      <c r="L29" s="35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</row>
    <row r="30" spans="1:18" s="12" customFormat="1" ht="89.1" customHeight="1" x14ac:dyDescent="0.25">
      <c r="A30" s="104">
        <v>23</v>
      </c>
      <c r="B30" s="33" t="s">
        <v>334</v>
      </c>
      <c r="C30" s="33" t="s">
        <v>336</v>
      </c>
      <c r="D30" s="34">
        <v>3425.5</v>
      </c>
      <c r="E30" s="34">
        <f t="shared" si="1"/>
        <v>550000</v>
      </c>
      <c r="F30" s="34">
        <v>0</v>
      </c>
      <c r="G30" s="34">
        <v>0</v>
      </c>
      <c r="H30" s="34">
        <v>0</v>
      </c>
      <c r="I30" s="34">
        <v>550000</v>
      </c>
      <c r="J30" s="34">
        <v>0</v>
      </c>
      <c r="K30" s="34">
        <v>0</v>
      </c>
      <c r="L30" s="35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</row>
    <row r="31" spans="1:18" s="12" customFormat="1" ht="89.1" customHeight="1" x14ac:dyDescent="0.25">
      <c r="A31" s="104">
        <v>24</v>
      </c>
      <c r="B31" s="33" t="s">
        <v>399</v>
      </c>
      <c r="C31" s="33" t="s">
        <v>416</v>
      </c>
      <c r="D31" s="34">
        <v>3527.3</v>
      </c>
      <c r="E31" s="34">
        <f t="shared" si="1"/>
        <v>785745</v>
      </c>
      <c r="F31" s="34">
        <v>0</v>
      </c>
      <c r="G31" s="34">
        <v>0</v>
      </c>
      <c r="H31" s="34">
        <v>0</v>
      </c>
      <c r="I31" s="34">
        <v>785745</v>
      </c>
      <c r="J31" s="34">
        <v>0</v>
      </c>
      <c r="K31" s="34">
        <v>0</v>
      </c>
      <c r="L31" s="35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</row>
    <row r="32" spans="1:18" s="12" customFormat="1" ht="89.1" customHeight="1" x14ac:dyDescent="0.25">
      <c r="A32" s="104">
        <v>25</v>
      </c>
      <c r="B32" s="33" t="s">
        <v>438</v>
      </c>
      <c r="C32" s="33" t="s">
        <v>376</v>
      </c>
      <c r="D32" s="34">
        <v>3400.4</v>
      </c>
      <c r="E32" s="34">
        <f t="shared" si="1"/>
        <v>1319219.07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688965.9</v>
      </c>
      <c r="L32" s="35">
        <v>0</v>
      </c>
      <c r="M32" s="34">
        <v>0</v>
      </c>
      <c r="N32" s="34">
        <v>0</v>
      </c>
      <c r="O32" s="34">
        <v>0</v>
      </c>
      <c r="P32" s="34">
        <v>0</v>
      </c>
      <c r="Q32" s="34">
        <v>630253.17000000004</v>
      </c>
      <c r="R32" s="34">
        <v>0</v>
      </c>
    </row>
    <row r="33" spans="1:26" s="117" customFormat="1" ht="89.1" customHeight="1" x14ac:dyDescent="0.25">
      <c r="A33" s="104">
        <v>26</v>
      </c>
      <c r="B33" s="116" t="s">
        <v>380</v>
      </c>
      <c r="C33" s="43" t="s">
        <v>380</v>
      </c>
      <c r="D33" s="44">
        <f>SUM(D34)</f>
        <v>715.1</v>
      </c>
      <c r="E33" s="44">
        <f t="shared" ref="E33:R33" si="2">SUM(E34)</f>
        <v>270862</v>
      </c>
      <c r="F33" s="44">
        <f t="shared" si="2"/>
        <v>105151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4">
        <f t="shared" si="2"/>
        <v>0</v>
      </c>
      <c r="K33" s="44">
        <f t="shared" si="2"/>
        <v>0</v>
      </c>
      <c r="L33" s="64">
        <f t="shared" si="2"/>
        <v>0</v>
      </c>
      <c r="M33" s="44">
        <f t="shared" si="2"/>
        <v>0</v>
      </c>
      <c r="N33" s="44">
        <f t="shared" si="2"/>
        <v>0</v>
      </c>
      <c r="O33" s="44">
        <f t="shared" si="2"/>
        <v>0</v>
      </c>
      <c r="P33" s="44">
        <f t="shared" si="2"/>
        <v>165711</v>
      </c>
      <c r="Q33" s="44">
        <f t="shared" si="2"/>
        <v>0</v>
      </c>
      <c r="R33" s="44">
        <f t="shared" si="2"/>
        <v>0</v>
      </c>
      <c r="S33" s="12"/>
      <c r="T33" s="12"/>
      <c r="U33" s="12"/>
      <c r="V33" s="12"/>
      <c r="W33" s="12"/>
      <c r="X33" s="12"/>
      <c r="Y33" s="12"/>
      <c r="Z33" s="12"/>
    </row>
    <row r="34" spans="1:26" s="12" customFormat="1" ht="89.1" customHeight="1" x14ac:dyDescent="0.25">
      <c r="A34" s="104">
        <v>27</v>
      </c>
      <c r="B34" s="33" t="s">
        <v>425</v>
      </c>
      <c r="C34" s="33" t="s">
        <v>426</v>
      </c>
      <c r="D34" s="34">
        <v>715.1</v>
      </c>
      <c r="E34" s="34">
        <f>SUM(F34:K34,M34:R34)</f>
        <v>270862</v>
      </c>
      <c r="F34" s="34">
        <v>105151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5">
        <v>0</v>
      </c>
      <c r="M34" s="34">
        <v>0</v>
      </c>
      <c r="N34" s="34">
        <v>0</v>
      </c>
      <c r="O34" s="34">
        <v>0</v>
      </c>
      <c r="P34" s="34">
        <v>165711</v>
      </c>
      <c r="Q34" s="34">
        <v>0</v>
      </c>
      <c r="R34" s="34">
        <v>0</v>
      </c>
    </row>
    <row r="35" spans="1:26" s="117" customFormat="1" ht="89.1" customHeight="1" x14ac:dyDescent="0.25">
      <c r="A35" s="104">
        <v>28</v>
      </c>
      <c r="B35" s="116" t="s">
        <v>37</v>
      </c>
      <c r="C35" s="43" t="s">
        <v>37</v>
      </c>
      <c r="D35" s="44">
        <f>SUM(D36:D45)</f>
        <v>46895.5</v>
      </c>
      <c r="E35" s="44">
        <f t="shared" ref="E35:R35" si="3">SUM(E36:E45)</f>
        <v>3943423</v>
      </c>
      <c r="F35" s="44">
        <f t="shared" si="3"/>
        <v>182495</v>
      </c>
      <c r="G35" s="44">
        <f t="shared" si="3"/>
        <v>702474</v>
      </c>
      <c r="H35" s="44">
        <f t="shared" si="3"/>
        <v>138460</v>
      </c>
      <c r="I35" s="44">
        <f t="shared" si="3"/>
        <v>147302</v>
      </c>
      <c r="J35" s="44">
        <f t="shared" si="3"/>
        <v>0</v>
      </c>
      <c r="K35" s="44">
        <f t="shared" si="3"/>
        <v>1514169</v>
      </c>
      <c r="L35" s="64">
        <f t="shared" si="3"/>
        <v>0</v>
      </c>
      <c r="M35" s="44">
        <f t="shared" si="3"/>
        <v>0</v>
      </c>
      <c r="N35" s="44">
        <f t="shared" si="3"/>
        <v>0</v>
      </c>
      <c r="O35" s="44">
        <f t="shared" si="3"/>
        <v>0</v>
      </c>
      <c r="P35" s="44">
        <f t="shared" si="3"/>
        <v>0</v>
      </c>
      <c r="Q35" s="44">
        <f t="shared" si="3"/>
        <v>853634</v>
      </c>
      <c r="R35" s="44">
        <f t="shared" si="3"/>
        <v>404889</v>
      </c>
      <c r="S35" s="12"/>
      <c r="T35" s="12"/>
      <c r="U35" s="12"/>
      <c r="V35" s="12"/>
      <c r="W35" s="12"/>
      <c r="X35" s="12"/>
      <c r="Y35" s="12"/>
      <c r="Z35" s="12"/>
    </row>
    <row r="36" spans="1:26" s="12" customFormat="1" ht="77.25" customHeight="1" x14ac:dyDescent="0.25">
      <c r="A36" s="104">
        <v>29</v>
      </c>
      <c r="B36" s="33" t="s">
        <v>435</v>
      </c>
      <c r="C36" s="33" t="s">
        <v>443</v>
      </c>
      <c r="D36" s="34">
        <v>2922.6</v>
      </c>
      <c r="E36" s="34">
        <f t="shared" ref="E36:E45" si="4">SUM(F36:K36,M36:R36)</f>
        <v>275094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5">
        <v>0</v>
      </c>
      <c r="M36" s="34">
        <v>0</v>
      </c>
      <c r="N36" s="34">
        <v>0</v>
      </c>
      <c r="O36" s="34">
        <v>0</v>
      </c>
      <c r="P36" s="34">
        <v>0</v>
      </c>
      <c r="Q36" s="34">
        <v>275094</v>
      </c>
      <c r="R36" s="34">
        <v>0</v>
      </c>
    </row>
    <row r="37" spans="1:26" s="12" customFormat="1" ht="77.25" customHeight="1" x14ac:dyDescent="0.25">
      <c r="A37" s="104">
        <v>30</v>
      </c>
      <c r="B37" s="33" t="s">
        <v>432</v>
      </c>
      <c r="C37" s="33" t="s">
        <v>444</v>
      </c>
      <c r="D37" s="34">
        <v>5099.6000000000004</v>
      </c>
      <c r="E37" s="34">
        <f t="shared" si="4"/>
        <v>547959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547959</v>
      </c>
      <c r="L37" s="35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</row>
    <row r="38" spans="1:26" s="12" customFormat="1" ht="77.25" customHeight="1" x14ac:dyDescent="0.25">
      <c r="A38" s="104">
        <v>31</v>
      </c>
      <c r="B38" s="33" t="s">
        <v>431</v>
      </c>
      <c r="C38" s="33" t="s">
        <v>445</v>
      </c>
      <c r="D38" s="34">
        <v>5108.5</v>
      </c>
      <c r="E38" s="34">
        <f t="shared" si="4"/>
        <v>638794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638794</v>
      </c>
      <c r="L38" s="35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</row>
    <row r="39" spans="1:26" s="12" customFormat="1" ht="89.1" customHeight="1" x14ac:dyDescent="0.25">
      <c r="A39" s="104">
        <v>32</v>
      </c>
      <c r="B39" s="33" t="s">
        <v>430</v>
      </c>
      <c r="C39" s="33" t="s">
        <v>446</v>
      </c>
      <c r="D39" s="34">
        <v>6276.5</v>
      </c>
      <c r="E39" s="34">
        <f t="shared" si="4"/>
        <v>147302</v>
      </c>
      <c r="F39" s="34">
        <v>0</v>
      </c>
      <c r="G39" s="34">
        <v>0</v>
      </c>
      <c r="H39" s="34">
        <v>0</v>
      </c>
      <c r="I39" s="34">
        <v>147302</v>
      </c>
      <c r="J39" s="34">
        <v>0</v>
      </c>
      <c r="K39" s="34">
        <v>0</v>
      </c>
      <c r="L39" s="35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</row>
    <row r="40" spans="1:26" s="12" customFormat="1" ht="89.1" customHeight="1" x14ac:dyDescent="0.25">
      <c r="A40" s="104">
        <v>33</v>
      </c>
      <c r="B40" s="33" t="s">
        <v>436</v>
      </c>
      <c r="C40" s="33" t="s">
        <v>436</v>
      </c>
      <c r="D40" s="34">
        <v>6519.6</v>
      </c>
      <c r="E40" s="34">
        <f t="shared" si="4"/>
        <v>404889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404889</v>
      </c>
    </row>
    <row r="41" spans="1:26" s="12" customFormat="1" ht="81" customHeight="1" x14ac:dyDescent="0.25">
      <c r="A41" s="104">
        <v>34</v>
      </c>
      <c r="B41" s="33" t="s">
        <v>434</v>
      </c>
      <c r="C41" s="33" t="s">
        <v>447</v>
      </c>
      <c r="D41" s="34">
        <v>7178.4</v>
      </c>
      <c r="E41" s="34">
        <f t="shared" si="4"/>
        <v>578540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5">
        <v>0</v>
      </c>
      <c r="M41" s="34">
        <v>0</v>
      </c>
      <c r="N41" s="34">
        <v>0</v>
      </c>
      <c r="O41" s="34">
        <v>0</v>
      </c>
      <c r="P41" s="34">
        <v>0</v>
      </c>
      <c r="Q41" s="34">
        <v>578540</v>
      </c>
      <c r="R41" s="34">
        <v>0</v>
      </c>
    </row>
    <row r="42" spans="1:26" s="12" customFormat="1" ht="81" customHeight="1" x14ac:dyDescent="0.25">
      <c r="A42" s="104">
        <v>35</v>
      </c>
      <c r="B42" s="33" t="s">
        <v>427</v>
      </c>
      <c r="C42" s="33" t="s">
        <v>448</v>
      </c>
      <c r="D42" s="34">
        <v>1146.5999999999999</v>
      </c>
      <c r="E42" s="34">
        <f t="shared" si="4"/>
        <v>327416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327416</v>
      </c>
      <c r="L42" s="35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</row>
    <row r="43" spans="1:26" s="12" customFormat="1" ht="81" customHeight="1" x14ac:dyDescent="0.25">
      <c r="A43" s="104">
        <v>36</v>
      </c>
      <c r="B43" s="33" t="s">
        <v>433</v>
      </c>
      <c r="C43" s="33" t="s">
        <v>449</v>
      </c>
      <c r="D43" s="34">
        <v>4509.7</v>
      </c>
      <c r="E43" s="34">
        <f t="shared" si="4"/>
        <v>483886</v>
      </c>
      <c r="F43" s="34">
        <v>182495</v>
      </c>
      <c r="G43" s="34">
        <v>301391</v>
      </c>
      <c r="H43" s="34">
        <v>0</v>
      </c>
      <c r="I43" s="34">
        <v>0</v>
      </c>
      <c r="J43" s="34">
        <v>0</v>
      </c>
      <c r="K43" s="34">
        <v>0</v>
      </c>
      <c r="L43" s="35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</row>
    <row r="44" spans="1:26" s="12" customFormat="1" ht="81" customHeight="1" x14ac:dyDescent="0.25">
      <c r="A44" s="104">
        <v>37</v>
      </c>
      <c r="B44" s="33" t="s">
        <v>429</v>
      </c>
      <c r="C44" s="33" t="s">
        <v>450</v>
      </c>
      <c r="D44" s="34">
        <v>4212.8</v>
      </c>
      <c r="E44" s="34">
        <f t="shared" si="4"/>
        <v>138460</v>
      </c>
      <c r="F44" s="34">
        <v>0</v>
      </c>
      <c r="G44" s="34">
        <v>0</v>
      </c>
      <c r="H44" s="34">
        <v>138460</v>
      </c>
      <c r="I44" s="34">
        <v>0</v>
      </c>
      <c r="J44" s="34">
        <v>0</v>
      </c>
      <c r="K44" s="34">
        <v>0</v>
      </c>
      <c r="L44" s="35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26" s="12" customFormat="1" ht="81" customHeight="1" x14ac:dyDescent="0.25">
      <c r="A45" s="104">
        <v>38</v>
      </c>
      <c r="B45" s="33" t="s">
        <v>428</v>
      </c>
      <c r="C45" s="33" t="s">
        <v>451</v>
      </c>
      <c r="D45" s="34">
        <v>3921.2</v>
      </c>
      <c r="E45" s="34">
        <f t="shared" si="4"/>
        <v>401083</v>
      </c>
      <c r="F45" s="34">
        <v>0</v>
      </c>
      <c r="G45" s="34">
        <v>401083</v>
      </c>
      <c r="H45" s="34">
        <v>0</v>
      </c>
      <c r="I45" s="34">
        <v>0</v>
      </c>
      <c r="J45" s="34">
        <v>0</v>
      </c>
      <c r="K45" s="34">
        <v>0</v>
      </c>
      <c r="L45" s="35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26" s="117" customFormat="1" ht="78.75" customHeight="1" x14ac:dyDescent="0.25">
      <c r="A46" s="104">
        <v>39</v>
      </c>
      <c r="B46" s="116" t="s">
        <v>387</v>
      </c>
      <c r="C46" s="43" t="s">
        <v>387</v>
      </c>
      <c r="D46" s="44">
        <f>SUM(D47)</f>
        <v>1936.75</v>
      </c>
      <c r="E46" s="44">
        <f t="shared" ref="E46:R46" si="5">SUM(E47)</f>
        <v>250075</v>
      </c>
      <c r="F46" s="44">
        <f t="shared" si="5"/>
        <v>0</v>
      </c>
      <c r="G46" s="44">
        <f t="shared" si="5"/>
        <v>0</v>
      </c>
      <c r="H46" s="44">
        <f t="shared" si="5"/>
        <v>0</v>
      </c>
      <c r="I46" s="44">
        <f t="shared" si="5"/>
        <v>0</v>
      </c>
      <c r="J46" s="44">
        <f t="shared" si="5"/>
        <v>0</v>
      </c>
      <c r="K46" s="44">
        <f t="shared" si="5"/>
        <v>250075</v>
      </c>
      <c r="L46" s="64">
        <f t="shared" si="5"/>
        <v>0</v>
      </c>
      <c r="M46" s="44">
        <f t="shared" si="5"/>
        <v>0</v>
      </c>
      <c r="N46" s="44">
        <f t="shared" si="5"/>
        <v>0</v>
      </c>
      <c r="O46" s="44">
        <f t="shared" si="5"/>
        <v>0</v>
      </c>
      <c r="P46" s="44">
        <f t="shared" si="5"/>
        <v>0</v>
      </c>
      <c r="Q46" s="44">
        <f t="shared" si="5"/>
        <v>0</v>
      </c>
      <c r="R46" s="44">
        <f t="shared" si="5"/>
        <v>0</v>
      </c>
      <c r="S46" s="12"/>
      <c r="T46" s="12"/>
      <c r="U46" s="12"/>
      <c r="V46" s="12"/>
      <c r="W46" s="12"/>
      <c r="X46" s="12"/>
      <c r="Y46" s="12"/>
      <c r="Z46" s="12"/>
    </row>
    <row r="47" spans="1:26" s="12" customFormat="1" ht="78.75" customHeight="1" x14ac:dyDescent="0.25">
      <c r="A47" s="104">
        <v>40</v>
      </c>
      <c r="B47" s="33" t="s">
        <v>346</v>
      </c>
      <c r="C47" s="33" t="s">
        <v>347</v>
      </c>
      <c r="D47" s="34">
        <v>1936.75</v>
      </c>
      <c r="E47" s="34">
        <f>SUM(F47:K47,M47:R47)</f>
        <v>250075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250075</v>
      </c>
      <c r="L47" s="35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26" s="117" customFormat="1" ht="78.75" customHeight="1" x14ac:dyDescent="0.5">
      <c r="A48" s="104">
        <v>41</v>
      </c>
      <c r="B48" s="116" t="s">
        <v>4</v>
      </c>
      <c r="C48" s="43" t="s">
        <v>4</v>
      </c>
      <c r="D48" s="44">
        <f>SUM(D8:D47)/2</f>
        <v>144143.45000000001</v>
      </c>
      <c r="E48" s="44">
        <f t="shared" ref="E48:Q48" si="6">SUM(E8:E47)/2</f>
        <v>21813043.98</v>
      </c>
      <c r="F48" s="44">
        <f t="shared" si="6"/>
        <v>1809268.5</v>
      </c>
      <c r="G48" s="44">
        <f t="shared" si="6"/>
        <v>3453588.26</v>
      </c>
      <c r="H48" s="44">
        <f t="shared" si="6"/>
        <v>1062445.1499999999</v>
      </c>
      <c r="I48" s="44">
        <f t="shared" si="6"/>
        <v>4374739</v>
      </c>
      <c r="J48" s="44">
        <f t="shared" si="6"/>
        <v>99180</v>
      </c>
      <c r="K48" s="44">
        <f t="shared" si="6"/>
        <v>2453209.9</v>
      </c>
      <c r="L48" s="64">
        <f t="shared" si="6"/>
        <v>1</v>
      </c>
      <c r="M48" s="44">
        <f t="shared" si="6"/>
        <v>602400</v>
      </c>
      <c r="N48" s="44">
        <f t="shared" si="6"/>
        <v>1465357</v>
      </c>
      <c r="O48" s="44">
        <f t="shared" si="6"/>
        <v>904923</v>
      </c>
      <c r="P48" s="44">
        <f t="shared" si="6"/>
        <v>1152809</v>
      </c>
      <c r="Q48" s="44">
        <f t="shared" si="6"/>
        <v>3900819.17</v>
      </c>
      <c r="R48" s="44">
        <f>SUM(R8:R47)/2</f>
        <v>534305</v>
      </c>
      <c r="S48" s="114" t="s">
        <v>89</v>
      </c>
      <c r="T48" s="12"/>
      <c r="U48" s="12"/>
      <c r="V48" s="12"/>
      <c r="W48" s="12"/>
      <c r="X48" s="12"/>
      <c r="Y48" s="12"/>
      <c r="Z48" s="12"/>
    </row>
    <row r="49" spans="1:19" ht="28.5" customHeight="1" x14ac:dyDescent="0.25"/>
    <row r="50" spans="1:19" ht="28.5" customHeight="1" x14ac:dyDescent="0.25"/>
    <row r="51" spans="1:19" ht="28.5" customHeight="1" x14ac:dyDescent="0.25"/>
    <row r="52" spans="1:19" ht="28.5" customHeight="1" x14ac:dyDescent="0.25"/>
    <row r="53" spans="1:19" ht="36" x14ac:dyDescent="0.55000000000000004">
      <c r="A53" s="212" t="s">
        <v>462</v>
      </c>
      <c r="B53" s="212"/>
      <c r="C53" s="212"/>
      <c r="D53" s="212"/>
      <c r="E53" s="213"/>
      <c r="F53" s="213"/>
      <c r="G53" s="213"/>
      <c r="H53" s="213"/>
      <c r="I53" s="84"/>
      <c r="J53" s="85"/>
      <c r="K53" s="86"/>
      <c r="L53" s="86"/>
      <c r="P53" s="214" t="s">
        <v>463</v>
      </c>
      <c r="Q53" s="214"/>
      <c r="R53" s="214"/>
      <c r="S53" s="214"/>
    </row>
  </sheetData>
  <autoFilter ref="A7:R48"/>
  <sortState ref="B36:R45">
    <sortCondition ref="B36:B45"/>
  </sortState>
  <mergeCells count="15">
    <mergeCell ref="A53:H53"/>
    <mergeCell ref="P53:S53"/>
    <mergeCell ref="A1:R3"/>
    <mergeCell ref="A4:R4"/>
    <mergeCell ref="A5:A6"/>
    <mergeCell ref="C5:C6"/>
    <mergeCell ref="D5:D6"/>
    <mergeCell ref="E5:E6"/>
    <mergeCell ref="F5:K5"/>
    <mergeCell ref="L5:M5"/>
    <mergeCell ref="N5:N6"/>
    <mergeCell ref="O5:O6"/>
    <mergeCell ref="P5:P6"/>
    <mergeCell ref="Q5:Q6"/>
    <mergeCell ref="R5:R6"/>
  </mergeCells>
  <pageMargins left="0.78740157480314965" right="0.59055118110236227" top="1.1811023622047245" bottom="0.78740157480314965" header="0" footer="0.31496062992125984"/>
  <pageSetup paperSize="8" scale="47" firstPageNumber="113" fitToHeight="0" orientation="landscape" useFirstPageNumber="1" r:id="rId1"/>
  <headerFooter>
    <oddFooter>&amp;C&amp;"Times New Roman,обычный"&amp;28&amp;P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25"/>
  <sheetViews>
    <sheetView tabSelected="1" view="pageBreakPreview" zoomScale="25" zoomScaleNormal="100" zoomScaleSheetLayoutView="25" workbookViewId="0">
      <selection activeCell="T3" sqref="T3:X4"/>
    </sheetView>
  </sheetViews>
  <sheetFormatPr defaultColWidth="9" defaultRowHeight="18.75" x14ac:dyDescent="0.25"/>
  <cols>
    <col min="1" max="1" width="8.42578125" style="11" bestFit="1" customWidth="1"/>
    <col min="2" max="2" width="47" style="11" hidden="1" customWidth="1"/>
    <col min="3" max="3" width="50.7109375" style="11" customWidth="1"/>
    <col min="4" max="4" width="33.28515625" style="11" customWidth="1"/>
    <col min="5" max="5" width="28.85546875" style="11" customWidth="1"/>
    <col min="6" max="6" width="20.5703125" style="11" customWidth="1"/>
    <col min="7" max="7" width="27.7109375" style="11" customWidth="1"/>
    <col min="8" max="8" width="26.42578125" style="11" customWidth="1"/>
    <col min="9" max="10" width="23.140625" style="11" customWidth="1"/>
    <col min="11" max="11" width="28.140625" style="11" customWidth="1"/>
    <col min="12" max="12" width="10" style="67" customWidth="1"/>
    <col min="13" max="13" width="30.7109375" style="11" customWidth="1"/>
    <col min="14" max="14" width="20.28515625" style="11" customWidth="1"/>
    <col min="15" max="15" width="30.7109375" style="11" customWidth="1"/>
    <col min="16" max="16" width="18.85546875" style="11" customWidth="1"/>
    <col min="17" max="17" width="30.7109375" style="11" customWidth="1"/>
    <col min="18" max="18" width="20.5703125" style="11" customWidth="1"/>
    <col min="19" max="19" width="30.28515625" style="11" customWidth="1"/>
    <col min="20" max="20" width="25.42578125" style="11" customWidth="1"/>
    <col min="21" max="21" width="18.42578125" style="11" customWidth="1"/>
    <col min="22" max="22" width="28.140625" style="11" customWidth="1"/>
    <col min="23" max="25" width="28.28515625" style="11" customWidth="1"/>
    <col min="26" max="16384" width="9" style="11"/>
  </cols>
  <sheetData>
    <row r="3" spans="1:25" ht="18.75" customHeight="1" x14ac:dyDescent="0.25">
      <c r="T3" s="152" t="s">
        <v>468</v>
      </c>
      <c r="U3" s="152"/>
      <c r="V3" s="152"/>
      <c r="W3" s="152"/>
      <c r="X3" s="152"/>
    </row>
    <row r="4" spans="1:25" ht="246.75" customHeight="1" x14ac:dyDescent="0.25">
      <c r="T4" s="152"/>
      <c r="U4" s="152"/>
      <c r="V4" s="152"/>
      <c r="W4" s="152"/>
      <c r="X4" s="152"/>
    </row>
    <row r="8" spans="1:25" ht="190.5" customHeight="1" x14ac:dyDescent="0.25">
      <c r="A8" s="151" t="s">
        <v>139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</row>
    <row r="10" spans="1:25" ht="27" customHeight="1" x14ac:dyDescent="0.25">
      <c r="A10" s="158" t="s">
        <v>137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</row>
    <row r="11" spans="1:25" ht="27" customHeight="1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</row>
    <row r="12" spans="1:25" ht="120.75" customHeight="1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</row>
    <row r="13" spans="1:25" ht="57" x14ac:dyDescent="0.25">
      <c r="A13" s="157" t="s">
        <v>13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369.75" customHeight="1" x14ac:dyDescent="0.25">
      <c r="A14" s="160" t="s">
        <v>5</v>
      </c>
      <c r="B14" s="89"/>
      <c r="C14" s="160" t="s">
        <v>90</v>
      </c>
      <c r="D14" s="160" t="s">
        <v>14</v>
      </c>
      <c r="E14" s="159" t="s">
        <v>15</v>
      </c>
      <c r="F14" s="159"/>
      <c r="G14" s="159"/>
      <c r="H14" s="159"/>
      <c r="I14" s="159"/>
      <c r="J14" s="159"/>
      <c r="K14" s="159"/>
      <c r="L14" s="160" t="s">
        <v>21</v>
      </c>
      <c r="M14" s="160"/>
      <c r="N14" s="160" t="s">
        <v>131</v>
      </c>
      <c r="O14" s="160"/>
      <c r="P14" s="153" t="s">
        <v>133</v>
      </c>
      <c r="Q14" s="154"/>
      <c r="R14" s="153" t="s">
        <v>134</v>
      </c>
      <c r="S14" s="154"/>
      <c r="T14" s="155" t="s">
        <v>78</v>
      </c>
      <c r="U14" s="153" t="s">
        <v>135</v>
      </c>
      <c r="V14" s="154"/>
      <c r="W14" s="149" t="s">
        <v>221</v>
      </c>
      <c r="X14" s="149" t="s">
        <v>222</v>
      </c>
      <c r="Y14" s="149" t="s">
        <v>158</v>
      </c>
    </row>
    <row r="15" spans="1:25" s="12" customFormat="1" ht="409.6" customHeight="1" x14ac:dyDescent="0.25">
      <c r="A15" s="160"/>
      <c r="B15" s="89"/>
      <c r="C15" s="160"/>
      <c r="D15" s="160"/>
      <c r="E15" s="23" t="s">
        <v>16</v>
      </c>
      <c r="F15" s="23" t="s">
        <v>17</v>
      </c>
      <c r="G15" s="23" t="s">
        <v>18</v>
      </c>
      <c r="H15" s="23" t="s">
        <v>19</v>
      </c>
      <c r="I15" s="23" t="s">
        <v>159</v>
      </c>
      <c r="J15" s="23" t="s">
        <v>359</v>
      </c>
      <c r="K15" s="23" t="s">
        <v>20</v>
      </c>
      <c r="L15" s="66" t="s">
        <v>22</v>
      </c>
      <c r="M15" s="89" t="s">
        <v>23</v>
      </c>
      <c r="N15" s="89" t="s">
        <v>132</v>
      </c>
      <c r="O15" s="89" t="s">
        <v>23</v>
      </c>
      <c r="P15" s="89" t="s">
        <v>132</v>
      </c>
      <c r="Q15" s="89" t="s">
        <v>23</v>
      </c>
      <c r="R15" s="89" t="s">
        <v>132</v>
      </c>
      <c r="S15" s="89" t="s">
        <v>23</v>
      </c>
      <c r="T15" s="156"/>
      <c r="U15" s="89" t="s">
        <v>132</v>
      </c>
      <c r="V15" s="89" t="s">
        <v>23</v>
      </c>
      <c r="W15" s="150"/>
      <c r="X15" s="150"/>
      <c r="Y15" s="150"/>
    </row>
    <row r="16" spans="1:25" s="12" customFormat="1" ht="56.25" customHeight="1" x14ac:dyDescent="0.25">
      <c r="A16" s="89">
        <v>1</v>
      </c>
      <c r="B16" s="89" t="s">
        <v>120</v>
      </c>
      <c r="C16" s="89">
        <v>2</v>
      </c>
      <c r="D16" s="89">
        <v>3</v>
      </c>
      <c r="E16" s="89">
        <v>4</v>
      </c>
      <c r="F16" s="89">
        <v>5</v>
      </c>
      <c r="G16" s="89">
        <v>6</v>
      </c>
      <c r="H16" s="89">
        <v>7</v>
      </c>
      <c r="I16" s="89">
        <v>8</v>
      </c>
      <c r="J16" s="89">
        <v>9</v>
      </c>
      <c r="K16" s="89">
        <v>10</v>
      </c>
      <c r="L16" s="89">
        <v>11</v>
      </c>
      <c r="M16" s="89">
        <v>12</v>
      </c>
      <c r="N16" s="89">
        <v>13</v>
      </c>
      <c r="O16" s="89">
        <v>14</v>
      </c>
      <c r="P16" s="89">
        <v>15</v>
      </c>
      <c r="Q16" s="89">
        <v>16</v>
      </c>
      <c r="R16" s="89">
        <v>17</v>
      </c>
      <c r="S16" s="89">
        <v>18</v>
      </c>
      <c r="T16" s="89">
        <v>19</v>
      </c>
      <c r="U16" s="89">
        <v>20</v>
      </c>
      <c r="V16" s="89">
        <v>21</v>
      </c>
      <c r="W16" s="89">
        <v>22</v>
      </c>
      <c r="X16" s="89">
        <v>23</v>
      </c>
      <c r="Y16" s="89">
        <v>24</v>
      </c>
    </row>
    <row r="17" spans="1:25" s="18" customFormat="1" ht="100.15" customHeight="1" x14ac:dyDescent="0.25">
      <c r="A17" s="89"/>
      <c r="B17" s="108" t="s">
        <v>382</v>
      </c>
      <c r="C17" s="63" t="s">
        <v>382</v>
      </c>
      <c r="D17" s="47">
        <f>SUM(D18:D23)</f>
        <v>19561197.423894618</v>
      </c>
      <c r="E17" s="47">
        <f t="shared" ref="E17:Y17" si="0">SUM(E18:E23)</f>
        <v>0</v>
      </c>
      <c r="F17" s="47">
        <f t="shared" si="0"/>
        <v>0</v>
      </c>
      <c r="G17" s="47">
        <f t="shared" si="0"/>
        <v>0</v>
      </c>
      <c r="H17" s="47">
        <f t="shared" si="0"/>
        <v>0</v>
      </c>
      <c r="I17" s="47">
        <f t="shared" si="0"/>
        <v>0</v>
      </c>
      <c r="J17" s="47">
        <f t="shared" si="0"/>
        <v>0</v>
      </c>
      <c r="K17" s="47">
        <f t="shared" si="0"/>
        <v>581970.30000000005</v>
      </c>
      <c r="L17" s="48">
        <f t="shared" si="0"/>
        <v>0</v>
      </c>
      <c r="M17" s="47">
        <f t="shared" si="0"/>
        <v>0</v>
      </c>
      <c r="N17" s="47">
        <f t="shared" si="0"/>
        <v>997.31999999999994</v>
      </c>
      <c r="O17" s="47">
        <f t="shared" si="0"/>
        <v>14940291.73</v>
      </c>
      <c r="P17" s="47">
        <f t="shared" si="0"/>
        <v>260.39999999999998</v>
      </c>
      <c r="Q17" s="47">
        <f t="shared" si="0"/>
        <v>2634814</v>
      </c>
      <c r="R17" s="47">
        <f t="shared" si="0"/>
        <v>0</v>
      </c>
      <c r="S17" s="47">
        <f t="shared" si="0"/>
        <v>0</v>
      </c>
      <c r="T17" s="47">
        <f t="shared" si="0"/>
        <v>0</v>
      </c>
      <c r="U17" s="47">
        <f t="shared" si="0"/>
        <v>0</v>
      </c>
      <c r="V17" s="47">
        <f t="shared" si="0"/>
        <v>0</v>
      </c>
      <c r="W17" s="47">
        <f t="shared" si="0"/>
        <v>842334.9600526148</v>
      </c>
      <c r="X17" s="47">
        <f t="shared" si="0"/>
        <v>173225</v>
      </c>
      <c r="Y17" s="47">
        <f t="shared" si="0"/>
        <v>388561.43384199997</v>
      </c>
    </row>
    <row r="18" spans="1:25" s="18" customFormat="1" ht="100.15" customHeight="1" x14ac:dyDescent="0.25">
      <c r="A18" s="89">
        <v>1</v>
      </c>
      <c r="B18" s="24" t="s">
        <v>54</v>
      </c>
      <c r="C18" s="24" t="s">
        <v>126</v>
      </c>
      <c r="D18" s="25">
        <f t="shared" ref="D18:D23" si="1">SUM(E18:K18,M18,O18,Q18,S18:T18,V18:Y18)</f>
        <v>412908.21005261492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6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376068.21005261492</v>
      </c>
      <c r="X18" s="25">
        <v>36840</v>
      </c>
      <c r="Y18" s="25">
        <v>0</v>
      </c>
    </row>
    <row r="19" spans="1:25" s="18" customFormat="1" ht="100.15" customHeight="1" x14ac:dyDescent="0.25">
      <c r="A19" s="89">
        <v>2</v>
      </c>
      <c r="B19" s="24" t="s">
        <v>55</v>
      </c>
      <c r="C19" s="24" t="s">
        <v>127</v>
      </c>
      <c r="D19" s="25">
        <f t="shared" si="1"/>
        <v>250747.704382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245494.13</v>
      </c>
      <c r="L19" s="26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5253.5743819999998</v>
      </c>
    </row>
    <row r="20" spans="1:25" s="18" customFormat="1" ht="100.15" customHeight="1" x14ac:dyDescent="0.25">
      <c r="A20" s="89">
        <v>3</v>
      </c>
      <c r="B20" s="107" t="s">
        <v>47</v>
      </c>
      <c r="C20" s="24" t="s">
        <v>167</v>
      </c>
      <c r="D20" s="25">
        <f t="shared" si="1"/>
        <v>10956721.49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6">
        <v>0</v>
      </c>
      <c r="M20" s="25">
        <v>0</v>
      </c>
      <c r="N20" s="25">
        <v>583.79999999999995</v>
      </c>
      <c r="O20" s="25">
        <v>7799124</v>
      </c>
      <c r="P20" s="25">
        <v>260.39999999999998</v>
      </c>
      <c r="Q20" s="25">
        <v>2634814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243137.21</v>
      </c>
      <c r="X20" s="25">
        <v>56360</v>
      </c>
      <c r="Y20" s="25">
        <v>223286.28</v>
      </c>
    </row>
    <row r="21" spans="1:25" s="16" customFormat="1" ht="100.15" customHeight="1" x14ac:dyDescent="0.25">
      <c r="A21" s="89">
        <v>4</v>
      </c>
      <c r="B21" s="24" t="s">
        <v>56</v>
      </c>
      <c r="C21" s="24" t="s">
        <v>128</v>
      </c>
      <c r="D21" s="25">
        <f t="shared" si="1"/>
        <v>173623.8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6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139138.79999999999</v>
      </c>
      <c r="X21" s="25">
        <v>34485</v>
      </c>
      <c r="Y21" s="25">
        <v>0</v>
      </c>
    </row>
    <row r="22" spans="1:25" s="16" customFormat="1" ht="100.15" customHeight="1" x14ac:dyDescent="0.25">
      <c r="A22" s="89">
        <v>5</v>
      </c>
      <c r="B22" s="24" t="s">
        <v>57</v>
      </c>
      <c r="C22" s="24" t="s">
        <v>129</v>
      </c>
      <c r="D22" s="25">
        <f t="shared" si="1"/>
        <v>343676.76003800001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336476.17</v>
      </c>
      <c r="L22" s="26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7200.5900379999994</v>
      </c>
    </row>
    <row r="23" spans="1:25" s="16" customFormat="1" ht="100.15" customHeight="1" x14ac:dyDescent="0.25">
      <c r="A23" s="89">
        <v>6</v>
      </c>
      <c r="B23" s="107" t="s">
        <v>279</v>
      </c>
      <c r="C23" s="24" t="s">
        <v>130</v>
      </c>
      <c r="D23" s="25">
        <f t="shared" si="1"/>
        <v>7423519.4594220007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6">
        <v>0</v>
      </c>
      <c r="M23" s="25">
        <v>0</v>
      </c>
      <c r="N23" s="25">
        <v>413.52</v>
      </c>
      <c r="O23" s="25">
        <v>7141167.7300000004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83990.74</v>
      </c>
      <c r="X23" s="25">
        <v>45540</v>
      </c>
      <c r="Y23" s="25">
        <v>152820.98942200001</v>
      </c>
    </row>
    <row r="25" spans="1:25" ht="57" x14ac:dyDescent="0.25">
      <c r="A25" s="65" t="s">
        <v>85</v>
      </c>
      <c r="B25" s="49"/>
      <c r="C25" s="65"/>
    </row>
  </sheetData>
  <autoFilter ref="A16:Y23"/>
  <mergeCells count="17">
    <mergeCell ref="P14:Q14"/>
    <mergeCell ref="X14:X15"/>
    <mergeCell ref="A8:Y8"/>
    <mergeCell ref="T3:X4"/>
    <mergeCell ref="R14:S14"/>
    <mergeCell ref="T14:T15"/>
    <mergeCell ref="U14:V14"/>
    <mergeCell ref="A13:Y13"/>
    <mergeCell ref="A10:Y12"/>
    <mergeCell ref="W14:W15"/>
    <mergeCell ref="Y14:Y15"/>
    <mergeCell ref="E14:K14"/>
    <mergeCell ref="A14:A15"/>
    <mergeCell ref="C14:C15"/>
    <mergeCell ref="D14:D15"/>
    <mergeCell ref="L14:M14"/>
    <mergeCell ref="N14:O14"/>
  </mergeCells>
  <phoneticPr fontId="19" type="noConversion"/>
  <conditionalFormatting sqref="T3">
    <cfRule type="colorScale" priority="1">
      <colorScale>
        <cfvo type="min"/>
        <cfvo type="max"/>
        <color theme="0"/>
        <color theme="0"/>
      </colorScale>
    </cfRule>
  </conditionalFormatting>
  <pageMargins left="0.78740157480314965" right="0.59055118110236227" top="1.1811023622047245" bottom="0.78740157480314965" header="0" footer="0.31496062992125984"/>
  <pageSetup paperSize="8" scale="31" firstPageNumber="24" fitToHeight="0" orientation="landscape" useFirstPageNumber="1" r:id="rId1"/>
  <headerFooter>
    <oddFooter>&amp;C&amp;"Times New Roman,обычный"&amp;44&amp;P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4:AF43"/>
  <sheetViews>
    <sheetView view="pageBreakPreview" topLeftCell="A9" zoomScale="25" zoomScaleNormal="100" zoomScaleSheetLayoutView="25" workbookViewId="0">
      <selection activeCell="K18" sqref="K18"/>
    </sheetView>
  </sheetViews>
  <sheetFormatPr defaultColWidth="9" defaultRowHeight="18.75" x14ac:dyDescent="0.25"/>
  <cols>
    <col min="1" max="1" width="11" style="14" customWidth="1"/>
    <col min="2" max="2" width="38.5703125" style="14" hidden="1" customWidth="1"/>
    <col min="3" max="3" width="51.42578125" style="14" customWidth="1"/>
    <col min="4" max="4" width="21.42578125" style="14" customWidth="1"/>
    <col min="5" max="5" width="40.85546875" style="124" customWidth="1"/>
    <col min="6" max="6" width="18.42578125" style="124" hidden="1" customWidth="1"/>
    <col min="7" max="7" width="40.85546875" style="124" customWidth="1"/>
    <col min="8" max="8" width="15.85546875" style="124" hidden="1" customWidth="1"/>
    <col min="9" max="10" width="37" style="124" customWidth="1"/>
    <col min="11" max="12" width="31.5703125" style="124" bestFit="1" customWidth="1"/>
    <col min="13" max="13" width="34.42578125" style="124" bestFit="1" customWidth="1"/>
    <col min="14" max="14" width="27.7109375" style="124" bestFit="1" customWidth="1"/>
    <col min="15" max="15" width="34.42578125" style="124" bestFit="1" customWidth="1"/>
    <col min="16" max="16" width="25.5703125" style="124" bestFit="1" customWidth="1"/>
    <col min="17" max="17" width="37" style="124" bestFit="1" customWidth="1"/>
    <col min="18" max="18" width="25.5703125" style="124" bestFit="1" customWidth="1"/>
    <col min="19" max="19" width="37" style="124" bestFit="1" customWidth="1"/>
    <col min="20" max="20" width="25.5703125" style="124" bestFit="1" customWidth="1"/>
    <col min="21" max="21" width="29.7109375" style="124" customWidth="1"/>
    <col min="22" max="22" width="27.7109375" style="124" bestFit="1" customWidth="1"/>
    <col min="23" max="23" width="30.85546875" style="14" customWidth="1"/>
    <col min="24" max="24" width="38.42578125" style="14" customWidth="1"/>
    <col min="25" max="25" width="33.42578125" style="14" customWidth="1"/>
    <col min="26" max="26" width="27.140625" style="14" customWidth="1"/>
    <col min="27" max="27" width="34.140625" style="14" customWidth="1"/>
    <col min="28" max="28" width="18.28515625" style="14" customWidth="1"/>
    <col min="29" max="30" width="27.7109375" style="14" customWidth="1"/>
    <col min="31" max="31" width="28.85546875" style="14" customWidth="1"/>
    <col min="32" max="32" width="29.28515625" style="14" customWidth="1"/>
    <col min="33" max="33" width="16.140625" style="14" bestFit="1" customWidth="1"/>
    <col min="34" max="16384" width="9" style="14"/>
  </cols>
  <sheetData>
    <row r="4" spans="1:32" ht="80.849999999999994" customHeight="1" x14ac:dyDescent="0.25">
      <c r="A4" s="165" t="s">
        <v>360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</row>
    <row r="5" spans="1:32" ht="80.849999999999994" customHeight="1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</row>
    <row r="6" spans="1:32" ht="80.849999999999994" customHeight="1" x14ac:dyDescent="0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</row>
    <row r="7" spans="1:32" ht="66.75" x14ac:dyDescent="0.25">
      <c r="A7" s="166" t="s">
        <v>24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</row>
    <row r="8" spans="1:32" ht="374.25" customHeight="1" x14ac:dyDescent="0.25">
      <c r="A8" s="167" t="s">
        <v>5</v>
      </c>
      <c r="B8" s="134"/>
      <c r="C8" s="167" t="s">
        <v>90</v>
      </c>
      <c r="D8" s="155" t="s">
        <v>43</v>
      </c>
      <c r="E8" s="169" t="s">
        <v>7</v>
      </c>
      <c r="F8" s="170"/>
      <c r="G8" s="170"/>
      <c r="H8" s="170"/>
      <c r="I8" s="170"/>
      <c r="J8" s="171"/>
      <c r="K8" s="168" t="s">
        <v>15</v>
      </c>
      <c r="L8" s="168"/>
      <c r="M8" s="168"/>
      <c r="N8" s="168"/>
      <c r="O8" s="168"/>
      <c r="P8" s="161" t="s">
        <v>21</v>
      </c>
      <c r="Q8" s="162"/>
      <c r="R8" s="172" t="s">
        <v>131</v>
      </c>
      <c r="S8" s="172"/>
      <c r="T8" s="173" t="s">
        <v>133</v>
      </c>
      <c r="U8" s="174"/>
      <c r="V8" s="167" t="s">
        <v>134</v>
      </c>
      <c r="W8" s="167"/>
      <c r="X8" s="167"/>
      <c r="Y8" s="167"/>
      <c r="Z8" s="155" t="s">
        <v>78</v>
      </c>
      <c r="AA8" s="155" t="s">
        <v>390</v>
      </c>
      <c r="AB8" s="163" t="s">
        <v>135</v>
      </c>
      <c r="AC8" s="164"/>
      <c r="AD8" s="155" t="s">
        <v>221</v>
      </c>
      <c r="AE8" s="155" t="s">
        <v>222</v>
      </c>
      <c r="AF8" s="155" t="s">
        <v>158</v>
      </c>
    </row>
    <row r="9" spans="1:32" s="15" customFormat="1" ht="408.2" customHeight="1" x14ac:dyDescent="0.25">
      <c r="A9" s="167"/>
      <c r="B9" s="134"/>
      <c r="C9" s="167"/>
      <c r="D9" s="156"/>
      <c r="E9" s="133" t="s">
        <v>8</v>
      </c>
      <c r="F9" s="133" t="s">
        <v>348</v>
      </c>
      <c r="G9" s="133" t="s">
        <v>38</v>
      </c>
      <c r="H9" s="133" t="s">
        <v>349</v>
      </c>
      <c r="I9" s="133" t="s">
        <v>10</v>
      </c>
      <c r="J9" s="133" t="s">
        <v>39</v>
      </c>
      <c r="K9" s="123" t="s">
        <v>16</v>
      </c>
      <c r="L9" s="123" t="s">
        <v>18</v>
      </c>
      <c r="M9" s="123" t="s">
        <v>19</v>
      </c>
      <c r="N9" s="123" t="s">
        <v>160</v>
      </c>
      <c r="O9" s="123" t="s">
        <v>20</v>
      </c>
      <c r="P9" s="133" t="s">
        <v>22</v>
      </c>
      <c r="Q9" s="133" t="s">
        <v>23</v>
      </c>
      <c r="R9" s="133" t="s">
        <v>132</v>
      </c>
      <c r="S9" s="133" t="s">
        <v>23</v>
      </c>
      <c r="T9" s="133" t="s">
        <v>132</v>
      </c>
      <c r="U9" s="133" t="s">
        <v>23</v>
      </c>
      <c r="V9" s="133" t="s">
        <v>132</v>
      </c>
      <c r="W9" s="101" t="s">
        <v>23</v>
      </c>
      <c r="X9" s="101" t="s">
        <v>388</v>
      </c>
      <c r="Y9" s="101" t="s">
        <v>389</v>
      </c>
      <c r="Z9" s="156"/>
      <c r="AA9" s="156"/>
      <c r="AB9" s="101" t="s">
        <v>132</v>
      </c>
      <c r="AC9" s="101" t="s">
        <v>23</v>
      </c>
      <c r="AD9" s="156"/>
      <c r="AE9" s="156"/>
      <c r="AF9" s="156"/>
    </row>
    <row r="10" spans="1:32" s="136" customFormat="1" ht="29.25" customHeight="1" x14ac:dyDescent="0.25">
      <c r="A10" s="115">
        <v>1</v>
      </c>
      <c r="B10" s="135"/>
      <c r="C10" s="115">
        <v>2</v>
      </c>
      <c r="D10" s="115">
        <v>3</v>
      </c>
      <c r="E10" s="130">
        <v>4</v>
      </c>
      <c r="F10" s="130"/>
      <c r="G10" s="130">
        <v>5</v>
      </c>
      <c r="H10" s="130"/>
      <c r="I10" s="130">
        <v>6</v>
      </c>
      <c r="J10" s="130">
        <v>7</v>
      </c>
      <c r="K10" s="130">
        <v>8</v>
      </c>
      <c r="L10" s="130">
        <v>9</v>
      </c>
      <c r="M10" s="130">
        <v>10</v>
      </c>
      <c r="N10" s="130">
        <v>11</v>
      </c>
      <c r="O10" s="130">
        <v>12</v>
      </c>
      <c r="P10" s="130">
        <v>13</v>
      </c>
      <c r="Q10" s="130">
        <v>14</v>
      </c>
      <c r="R10" s="130">
        <v>15</v>
      </c>
      <c r="S10" s="130">
        <v>16</v>
      </c>
      <c r="T10" s="130">
        <v>17</v>
      </c>
      <c r="U10" s="130">
        <v>18</v>
      </c>
      <c r="V10" s="130">
        <v>19</v>
      </c>
      <c r="W10" s="115">
        <v>20</v>
      </c>
      <c r="X10" s="115">
        <v>21</v>
      </c>
      <c r="Y10" s="115">
        <v>22</v>
      </c>
      <c r="Z10" s="115">
        <v>23</v>
      </c>
      <c r="AA10" s="115">
        <v>24</v>
      </c>
      <c r="AB10" s="115">
        <v>25</v>
      </c>
      <c r="AC10" s="115">
        <v>26</v>
      </c>
      <c r="AD10" s="115">
        <v>27</v>
      </c>
      <c r="AE10" s="115">
        <v>28</v>
      </c>
      <c r="AF10" s="115">
        <v>29</v>
      </c>
    </row>
    <row r="11" spans="1:32" s="15" customFormat="1" ht="105" customHeight="1" x14ac:dyDescent="0.25">
      <c r="A11" s="101"/>
      <c r="B11" s="29" t="s">
        <v>382</v>
      </c>
      <c r="C11" s="27" t="s">
        <v>382</v>
      </c>
      <c r="D11" s="28">
        <f t="shared" ref="D11:AF11" si="0">SUM(D12:D29)</f>
        <v>8661.5</v>
      </c>
      <c r="E11" s="28">
        <f t="shared" si="0"/>
        <v>114802865.2</v>
      </c>
      <c r="F11" s="28">
        <f t="shared" si="0"/>
        <v>12.411626935097312</v>
      </c>
      <c r="G11" s="28">
        <f t="shared" si="0"/>
        <v>77269723.679999977</v>
      </c>
      <c r="H11" s="28">
        <f t="shared" si="0"/>
        <v>4.921143578395653</v>
      </c>
      <c r="I11" s="28">
        <f t="shared" si="0"/>
        <v>37007535.890000001</v>
      </c>
      <c r="J11" s="28">
        <f t="shared" si="0"/>
        <v>525605.63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28">
        <f t="shared" si="0"/>
        <v>0</v>
      </c>
      <c r="P11" s="132">
        <f t="shared" si="0"/>
        <v>0</v>
      </c>
      <c r="Q11" s="28">
        <f t="shared" si="0"/>
        <v>0</v>
      </c>
      <c r="R11" s="28">
        <f t="shared" si="0"/>
        <v>3174.9600000000005</v>
      </c>
      <c r="S11" s="28">
        <f t="shared" si="0"/>
        <v>46500546.009999998</v>
      </c>
      <c r="T11" s="28">
        <f t="shared" si="0"/>
        <v>451.6</v>
      </c>
      <c r="U11" s="28">
        <f t="shared" si="0"/>
        <v>6635876.5299999993</v>
      </c>
      <c r="V11" s="28">
        <f t="shared" si="0"/>
        <v>6318.4199999999992</v>
      </c>
      <c r="W11" s="28">
        <f t="shared" si="0"/>
        <v>49047309.43</v>
      </c>
      <c r="X11" s="28">
        <f t="shared" si="0"/>
        <v>0</v>
      </c>
      <c r="Y11" s="28">
        <f t="shared" si="0"/>
        <v>0</v>
      </c>
      <c r="Z11" s="28">
        <f t="shared" si="0"/>
        <v>0</v>
      </c>
      <c r="AA11" s="28">
        <f t="shared" si="0"/>
        <v>0</v>
      </c>
      <c r="AB11" s="28">
        <f t="shared" si="0"/>
        <v>412.64</v>
      </c>
      <c r="AC11" s="28">
        <f t="shared" si="0"/>
        <v>6090571.5199999996</v>
      </c>
      <c r="AD11" s="28">
        <f t="shared" si="0"/>
        <v>3445341.6239939407</v>
      </c>
      <c r="AE11" s="28">
        <f t="shared" si="0"/>
        <v>766150</v>
      </c>
      <c r="AF11" s="28">
        <f t="shared" si="0"/>
        <v>2317070.0900000003</v>
      </c>
    </row>
    <row r="12" spans="1:32" s="15" customFormat="1" ht="105" customHeight="1" x14ac:dyDescent="0.25">
      <c r="A12" s="101">
        <v>1</v>
      </c>
      <c r="B12" s="29" t="s">
        <v>269</v>
      </c>
      <c r="C12" s="29" t="s">
        <v>161</v>
      </c>
      <c r="D12" s="30">
        <v>192.2</v>
      </c>
      <c r="E12" s="128">
        <f t="shared" ref="E12:E29" si="1">ROUND(SUM(K12:O12,Q12,S12,U12,W12:AA12,AC12:AF12),2)</f>
        <v>6683407.0899999999</v>
      </c>
      <c r="F12" s="128">
        <v>0.76011158475245444</v>
      </c>
      <c r="G12" s="128">
        <f t="shared" ref="G12:G29" si="2">ROUND(E12*F12,2)</f>
        <v>5080135.1500000004</v>
      </c>
      <c r="H12" s="128">
        <v>0.23140065009010838</v>
      </c>
      <c r="I12" s="128">
        <f t="shared" ref="I12:I29" si="3">ROUND(E12*H12,2)</f>
        <v>1546544.75</v>
      </c>
      <c r="J12" s="128">
        <f t="shared" ref="J12:J29" si="4">ROUND(E12-G12-I12,2)</f>
        <v>56727.19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9">
        <v>0</v>
      </c>
      <c r="Q12" s="128">
        <v>0</v>
      </c>
      <c r="R12" s="128">
        <v>282.72000000000003</v>
      </c>
      <c r="S12" s="128">
        <v>3505024.15</v>
      </c>
      <c r="T12" s="128">
        <v>0</v>
      </c>
      <c r="U12" s="128">
        <v>0</v>
      </c>
      <c r="V12" s="128">
        <v>426.1</v>
      </c>
      <c r="W12" s="30">
        <v>2850643.73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149027.91999999998</v>
      </c>
      <c r="AE12" s="30">
        <v>42700</v>
      </c>
      <c r="AF12" s="128">
        <f t="shared" ref="AF12:AF29" si="5">ROUND(SUM(K12:O12,Q12,S12,U12,W12:AA12,AC12)*0.0214,2)</f>
        <v>136011.29</v>
      </c>
    </row>
    <row r="13" spans="1:32" s="15" customFormat="1" ht="85.15" customHeight="1" x14ac:dyDescent="0.25">
      <c r="A13" s="101">
        <v>2</v>
      </c>
      <c r="B13" s="29" t="s">
        <v>270</v>
      </c>
      <c r="C13" s="29" t="s">
        <v>162</v>
      </c>
      <c r="D13" s="30">
        <v>237.1</v>
      </c>
      <c r="E13" s="128">
        <f t="shared" si="1"/>
        <v>7662767.6200000001</v>
      </c>
      <c r="F13" s="128">
        <v>0.75342088741890678</v>
      </c>
      <c r="G13" s="128">
        <f t="shared" si="2"/>
        <v>5773289.1799999997</v>
      </c>
      <c r="H13" s="128">
        <v>0.24657911258109325</v>
      </c>
      <c r="I13" s="128">
        <f t="shared" si="3"/>
        <v>1889478.44</v>
      </c>
      <c r="J13" s="128">
        <f t="shared" si="4"/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9">
        <v>0</v>
      </c>
      <c r="Q13" s="128">
        <v>0</v>
      </c>
      <c r="R13" s="128">
        <v>389.7</v>
      </c>
      <c r="S13" s="128">
        <v>5226346.95</v>
      </c>
      <c r="T13" s="128">
        <v>0</v>
      </c>
      <c r="U13" s="128">
        <v>0</v>
      </c>
      <c r="V13" s="128">
        <v>257.5</v>
      </c>
      <c r="W13" s="30">
        <v>2074352.12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149093.59</v>
      </c>
      <c r="AE13" s="30">
        <v>56740</v>
      </c>
      <c r="AF13" s="128">
        <f t="shared" si="5"/>
        <v>156234.96</v>
      </c>
    </row>
    <row r="14" spans="1:32" s="15" customFormat="1" ht="85.15" customHeight="1" x14ac:dyDescent="0.25">
      <c r="A14" s="101">
        <v>3</v>
      </c>
      <c r="B14" s="29" t="s">
        <v>271</v>
      </c>
      <c r="C14" s="29" t="s">
        <v>163</v>
      </c>
      <c r="D14" s="30">
        <v>297.10000000000002</v>
      </c>
      <c r="E14" s="128">
        <f t="shared" si="1"/>
        <v>7786218.75</v>
      </c>
      <c r="F14" s="128">
        <v>0.75885374009153195</v>
      </c>
      <c r="G14" s="128">
        <f t="shared" si="2"/>
        <v>5908601.2199999997</v>
      </c>
      <c r="H14" s="128">
        <v>0.23969956262622291</v>
      </c>
      <c r="I14" s="128">
        <f t="shared" si="3"/>
        <v>1866353.23</v>
      </c>
      <c r="J14" s="128">
        <f t="shared" si="4"/>
        <v>11264.3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9">
        <v>0</v>
      </c>
      <c r="Q14" s="128">
        <v>0</v>
      </c>
      <c r="R14" s="128">
        <v>359.21</v>
      </c>
      <c r="S14" s="128">
        <v>4817446.8099999996</v>
      </c>
      <c r="T14" s="128">
        <v>0</v>
      </c>
      <c r="U14" s="128">
        <v>0</v>
      </c>
      <c r="V14" s="128">
        <v>517.6</v>
      </c>
      <c r="W14" s="30">
        <v>2603977.7799999998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149235.66999999998</v>
      </c>
      <c r="AE14" s="30">
        <v>56740</v>
      </c>
      <c r="AF14" s="128">
        <f t="shared" si="5"/>
        <v>158818.49</v>
      </c>
    </row>
    <row r="15" spans="1:32" s="15" customFormat="1" ht="85.15" customHeight="1" x14ac:dyDescent="0.25">
      <c r="A15" s="101">
        <v>4</v>
      </c>
      <c r="B15" s="29" t="s">
        <v>272</v>
      </c>
      <c r="C15" s="29" t="s">
        <v>164</v>
      </c>
      <c r="D15" s="30">
        <v>275.5</v>
      </c>
      <c r="E15" s="128">
        <f t="shared" si="1"/>
        <v>4035703.24</v>
      </c>
      <c r="F15" s="128">
        <v>0.75</v>
      </c>
      <c r="G15" s="128">
        <f t="shared" si="2"/>
        <v>3026777.43</v>
      </c>
      <c r="H15" s="128">
        <v>0.25</v>
      </c>
      <c r="I15" s="128">
        <f t="shared" si="3"/>
        <v>1008925.81</v>
      </c>
      <c r="J15" s="128">
        <f t="shared" si="4"/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9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577.77</v>
      </c>
      <c r="W15" s="30">
        <v>3865328.39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67656.820000000007</v>
      </c>
      <c r="AE15" s="30">
        <v>20000</v>
      </c>
      <c r="AF15" s="128">
        <f t="shared" si="5"/>
        <v>82718.03</v>
      </c>
    </row>
    <row r="16" spans="1:32" s="15" customFormat="1" ht="85.15" customHeight="1" x14ac:dyDescent="0.25">
      <c r="A16" s="101">
        <v>5</v>
      </c>
      <c r="B16" s="29" t="s">
        <v>273</v>
      </c>
      <c r="C16" s="29" t="s">
        <v>165</v>
      </c>
      <c r="D16" s="30">
        <v>1400.8</v>
      </c>
      <c r="E16" s="128">
        <f t="shared" si="1"/>
        <v>10465172.93</v>
      </c>
      <c r="F16" s="128">
        <v>0.90578263535736558</v>
      </c>
      <c r="G16" s="128">
        <f t="shared" si="2"/>
        <v>9479171.9199999999</v>
      </c>
      <c r="H16" s="128">
        <v>8.4795628178371121E-2</v>
      </c>
      <c r="I16" s="128">
        <f t="shared" si="3"/>
        <v>887400.91</v>
      </c>
      <c r="J16" s="128">
        <f t="shared" si="4"/>
        <v>98600.1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9">
        <v>0</v>
      </c>
      <c r="Q16" s="128">
        <v>0</v>
      </c>
      <c r="R16" s="128">
        <v>405.2</v>
      </c>
      <c r="S16" s="128">
        <v>2525631.3199999998</v>
      </c>
      <c r="T16" s="128">
        <v>285.60000000000002</v>
      </c>
      <c r="U16" s="128">
        <v>863012.81</v>
      </c>
      <c r="V16" s="128">
        <v>584.88</v>
      </c>
      <c r="W16" s="30">
        <v>3714507.14</v>
      </c>
      <c r="X16" s="30">
        <v>0</v>
      </c>
      <c r="Y16" s="30">
        <v>0</v>
      </c>
      <c r="Z16" s="30">
        <v>0</v>
      </c>
      <c r="AA16" s="30">
        <v>0</v>
      </c>
      <c r="AB16" s="30">
        <v>269.64</v>
      </c>
      <c r="AC16" s="30">
        <v>2697152.39</v>
      </c>
      <c r="AD16" s="30">
        <v>383442.77399394091</v>
      </c>
      <c r="AE16" s="30">
        <v>71700</v>
      </c>
      <c r="AF16" s="128">
        <f t="shared" si="5"/>
        <v>209726.5</v>
      </c>
    </row>
    <row r="17" spans="1:32" s="15" customFormat="1" ht="85.15" customHeight="1" x14ac:dyDescent="0.25">
      <c r="A17" s="101">
        <v>6</v>
      </c>
      <c r="B17" s="29" t="s">
        <v>274</v>
      </c>
      <c r="C17" s="29" t="s">
        <v>166</v>
      </c>
      <c r="D17" s="30">
        <v>1073.8</v>
      </c>
      <c r="E17" s="128">
        <f t="shared" si="1"/>
        <v>21372349.239999998</v>
      </c>
      <c r="F17" s="128">
        <v>0.76138684328082618</v>
      </c>
      <c r="G17" s="128">
        <f t="shared" si="2"/>
        <v>16272625.52</v>
      </c>
      <c r="H17" s="128">
        <v>0.22803255203445896</v>
      </c>
      <c r="I17" s="128">
        <f t="shared" si="3"/>
        <v>4873591.34</v>
      </c>
      <c r="J17" s="128">
        <f t="shared" si="4"/>
        <v>226132.38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9">
        <v>0</v>
      </c>
      <c r="Q17" s="128">
        <v>0</v>
      </c>
      <c r="R17" s="128">
        <v>582</v>
      </c>
      <c r="S17" s="128">
        <v>7805334.0599999996</v>
      </c>
      <c r="T17" s="128">
        <v>166</v>
      </c>
      <c r="U17" s="128">
        <v>5772863.7199999997</v>
      </c>
      <c r="V17" s="128">
        <v>547.78</v>
      </c>
      <c r="W17" s="30">
        <v>3343355.31</v>
      </c>
      <c r="X17" s="30">
        <v>0</v>
      </c>
      <c r="Y17" s="30">
        <v>0</v>
      </c>
      <c r="Z17" s="30">
        <v>0</v>
      </c>
      <c r="AA17" s="30">
        <v>0</v>
      </c>
      <c r="AB17" s="30">
        <v>143</v>
      </c>
      <c r="AC17" s="30">
        <v>3393419.13</v>
      </c>
      <c r="AD17" s="30">
        <v>554916.61</v>
      </c>
      <c r="AE17" s="30">
        <v>67720</v>
      </c>
      <c r="AF17" s="128">
        <f t="shared" si="5"/>
        <v>434740.41</v>
      </c>
    </row>
    <row r="18" spans="1:32" s="15" customFormat="1" ht="105" customHeight="1" x14ac:dyDescent="0.25">
      <c r="A18" s="101">
        <v>7</v>
      </c>
      <c r="B18" s="29" t="s">
        <v>47</v>
      </c>
      <c r="C18" s="29" t="s">
        <v>167</v>
      </c>
      <c r="D18" s="30">
        <v>611.9</v>
      </c>
      <c r="E18" s="128">
        <f t="shared" si="1"/>
        <v>7688725.0700000003</v>
      </c>
      <c r="F18" s="128">
        <v>0.95450796110680391</v>
      </c>
      <c r="G18" s="128">
        <f t="shared" si="2"/>
        <v>7338949.29</v>
      </c>
      <c r="H18" s="128">
        <v>4.5492038616914157E-2</v>
      </c>
      <c r="I18" s="128">
        <f t="shared" si="3"/>
        <v>349775.78</v>
      </c>
      <c r="J18" s="128">
        <f t="shared" si="4"/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9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839.98</v>
      </c>
      <c r="W18" s="30">
        <v>7069816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383075.01</v>
      </c>
      <c r="AE18" s="30">
        <v>84540</v>
      </c>
      <c r="AF18" s="128">
        <f t="shared" si="5"/>
        <v>151294.06</v>
      </c>
    </row>
    <row r="19" spans="1:32" s="15" customFormat="1" ht="105" customHeight="1" x14ac:dyDescent="0.25">
      <c r="A19" s="101">
        <v>8</v>
      </c>
      <c r="B19" s="29" t="s">
        <v>275</v>
      </c>
      <c r="C19" s="29" t="s">
        <v>168</v>
      </c>
      <c r="D19" s="30">
        <v>1030.0999999999999</v>
      </c>
      <c r="E19" s="128">
        <f t="shared" si="1"/>
        <v>149233.28</v>
      </c>
      <c r="F19" s="128">
        <v>0.54715878388520311</v>
      </c>
      <c r="G19" s="128">
        <f t="shared" si="2"/>
        <v>81654.3</v>
      </c>
      <c r="H19" s="128">
        <v>0.1563317512018767</v>
      </c>
      <c r="I19" s="128">
        <f t="shared" si="3"/>
        <v>23329.9</v>
      </c>
      <c r="J19" s="128">
        <f t="shared" si="4"/>
        <v>44249.08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9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149233.28</v>
      </c>
      <c r="AE19" s="30">
        <v>0</v>
      </c>
      <c r="AF19" s="128">
        <f t="shared" si="5"/>
        <v>0</v>
      </c>
    </row>
    <row r="20" spans="1:32" s="15" customFormat="1" ht="105" customHeight="1" x14ac:dyDescent="0.25">
      <c r="A20" s="101">
        <v>9</v>
      </c>
      <c r="B20" s="29" t="s">
        <v>48</v>
      </c>
      <c r="C20" s="29" t="s">
        <v>169</v>
      </c>
      <c r="D20" s="30">
        <v>539.70000000000005</v>
      </c>
      <c r="E20" s="128">
        <f t="shared" si="1"/>
        <v>149182.32999999999</v>
      </c>
      <c r="F20" s="128">
        <v>0.87955830623350673</v>
      </c>
      <c r="G20" s="128">
        <f t="shared" si="2"/>
        <v>131214.56</v>
      </c>
      <c r="H20" s="128">
        <v>8.068705304366279E-2</v>
      </c>
      <c r="I20" s="128">
        <f t="shared" si="3"/>
        <v>12037.08</v>
      </c>
      <c r="J20" s="128">
        <f t="shared" si="4"/>
        <v>5930.69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9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149182.33000000002</v>
      </c>
      <c r="AE20" s="30">
        <v>0</v>
      </c>
      <c r="AF20" s="128">
        <f t="shared" si="5"/>
        <v>0</v>
      </c>
    </row>
    <row r="21" spans="1:32" s="15" customFormat="1" ht="85.15" customHeight="1" x14ac:dyDescent="0.25">
      <c r="A21" s="101">
        <v>10</v>
      </c>
      <c r="B21" s="29" t="s">
        <v>276</v>
      </c>
      <c r="C21" s="29" t="s">
        <v>170</v>
      </c>
      <c r="D21" s="30">
        <v>277</v>
      </c>
      <c r="E21" s="128">
        <f t="shared" si="1"/>
        <v>149249.73000000001</v>
      </c>
      <c r="F21" s="128">
        <v>0.54718197654941381</v>
      </c>
      <c r="G21" s="128">
        <f t="shared" si="2"/>
        <v>81666.759999999995</v>
      </c>
      <c r="H21" s="128">
        <v>0.15633681742043551</v>
      </c>
      <c r="I21" s="128">
        <f t="shared" si="3"/>
        <v>23333.23</v>
      </c>
      <c r="J21" s="128">
        <f t="shared" si="4"/>
        <v>44249.74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9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149249.72999999998</v>
      </c>
      <c r="AE21" s="30">
        <v>0</v>
      </c>
      <c r="AF21" s="128">
        <f t="shared" si="5"/>
        <v>0</v>
      </c>
    </row>
    <row r="22" spans="1:32" s="15" customFormat="1" ht="85.15" customHeight="1" x14ac:dyDescent="0.25">
      <c r="A22" s="101">
        <v>11</v>
      </c>
      <c r="B22" s="29" t="s">
        <v>350</v>
      </c>
      <c r="C22" s="29" t="s">
        <v>353</v>
      </c>
      <c r="D22" s="30">
        <v>1067.0999999999999</v>
      </c>
      <c r="E22" s="128">
        <f t="shared" si="1"/>
        <v>458050.8</v>
      </c>
      <c r="F22" s="128">
        <v>0.5</v>
      </c>
      <c r="G22" s="128">
        <f t="shared" si="2"/>
        <v>229025.4</v>
      </c>
      <c r="H22" s="128">
        <v>0.5</v>
      </c>
      <c r="I22" s="128">
        <f t="shared" si="3"/>
        <v>229025.4</v>
      </c>
      <c r="J22" s="128">
        <f t="shared" si="4"/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9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428050.80000000005</v>
      </c>
      <c r="AE22" s="30">
        <v>30000</v>
      </c>
      <c r="AF22" s="128">
        <f t="shared" si="5"/>
        <v>0</v>
      </c>
    </row>
    <row r="23" spans="1:32" s="15" customFormat="1" ht="85.15" customHeight="1" x14ac:dyDescent="0.25">
      <c r="A23" s="101">
        <v>12</v>
      </c>
      <c r="B23" s="29" t="s">
        <v>351</v>
      </c>
      <c r="C23" s="29" t="s">
        <v>354</v>
      </c>
      <c r="D23" s="30">
        <v>262</v>
      </c>
      <c r="E23" s="128">
        <f t="shared" si="1"/>
        <v>3950225.56</v>
      </c>
      <c r="F23" s="128">
        <v>0.5</v>
      </c>
      <c r="G23" s="128">
        <f t="shared" si="2"/>
        <v>1975112.78</v>
      </c>
      <c r="H23" s="128">
        <v>0.5</v>
      </c>
      <c r="I23" s="128">
        <f t="shared" si="3"/>
        <v>1975112.78</v>
      </c>
      <c r="J23" s="128">
        <f t="shared" si="4"/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9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381.5</v>
      </c>
      <c r="W23" s="30">
        <v>3831438.38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25034.400000000001</v>
      </c>
      <c r="AE23" s="30">
        <v>11760</v>
      </c>
      <c r="AF23" s="128">
        <f t="shared" si="5"/>
        <v>81992.78</v>
      </c>
    </row>
    <row r="24" spans="1:32" s="15" customFormat="1" ht="85.15" customHeight="1" x14ac:dyDescent="0.25">
      <c r="A24" s="101">
        <v>13</v>
      </c>
      <c r="B24" s="29" t="s">
        <v>277</v>
      </c>
      <c r="C24" s="29" t="s">
        <v>171</v>
      </c>
      <c r="D24" s="30">
        <v>111.2</v>
      </c>
      <c r="E24" s="128">
        <f t="shared" si="1"/>
        <v>4331370.01</v>
      </c>
      <c r="F24" s="128">
        <v>0.75</v>
      </c>
      <c r="G24" s="128">
        <f t="shared" si="2"/>
        <v>3248527.51</v>
      </c>
      <c r="H24" s="128">
        <v>0.25</v>
      </c>
      <c r="I24" s="128">
        <f t="shared" si="3"/>
        <v>1082842.5</v>
      </c>
      <c r="J24" s="128">
        <f t="shared" si="4"/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9">
        <v>0</v>
      </c>
      <c r="Q24" s="128">
        <v>0</v>
      </c>
      <c r="R24" s="128">
        <v>178.1</v>
      </c>
      <c r="S24" s="128">
        <v>2305672.7999999998</v>
      </c>
      <c r="T24" s="128">
        <v>0</v>
      </c>
      <c r="U24" s="128">
        <v>0</v>
      </c>
      <c r="V24" s="128">
        <v>244.15</v>
      </c>
      <c r="W24" s="30">
        <v>1715507.68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149196.26999999999</v>
      </c>
      <c r="AE24" s="30">
        <v>74940</v>
      </c>
      <c r="AF24" s="128">
        <f t="shared" si="5"/>
        <v>86053.26</v>
      </c>
    </row>
    <row r="25" spans="1:32" s="15" customFormat="1" ht="85.15" customHeight="1" x14ac:dyDescent="0.25">
      <c r="A25" s="101">
        <v>14</v>
      </c>
      <c r="B25" s="29" t="s">
        <v>278</v>
      </c>
      <c r="C25" s="29" t="s">
        <v>172</v>
      </c>
      <c r="D25" s="30">
        <v>266.3</v>
      </c>
      <c r="E25" s="128">
        <f t="shared" si="1"/>
        <v>8455908.5399999991</v>
      </c>
      <c r="F25" s="128">
        <v>0.75464765986314764</v>
      </c>
      <c r="G25" s="128">
        <f t="shared" si="2"/>
        <v>6381231.5899999999</v>
      </c>
      <c r="H25" s="128">
        <v>0.24080496945388344</v>
      </c>
      <c r="I25" s="128">
        <f t="shared" si="3"/>
        <v>2036224.8</v>
      </c>
      <c r="J25" s="128">
        <f t="shared" si="4"/>
        <v>38452.15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9">
        <v>0</v>
      </c>
      <c r="Q25" s="128">
        <v>0</v>
      </c>
      <c r="R25" s="128">
        <v>457.57</v>
      </c>
      <c r="S25" s="128">
        <v>5923676.0599999996</v>
      </c>
      <c r="T25" s="128">
        <v>0</v>
      </c>
      <c r="U25" s="128">
        <v>0</v>
      </c>
      <c r="V25" s="128">
        <v>318.39999999999998</v>
      </c>
      <c r="W25" s="30">
        <v>2130121.9500000002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149239.25</v>
      </c>
      <c r="AE25" s="30">
        <v>80520</v>
      </c>
      <c r="AF25" s="128">
        <f t="shared" si="5"/>
        <v>172351.28</v>
      </c>
    </row>
    <row r="26" spans="1:32" s="15" customFormat="1" ht="85.15" customHeight="1" x14ac:dyDescent="0.25">
      <c r="A26" s="101">
        <v>15</v>
      </c>
      <c r="B26" s="29" t="s">
        <v>279</v>
      </c>
      <c r="C26" s="29" t="s">
        <v>130</v>
      </c>
      <c r="D26" s="30">
        <v>260.2</v>
      </c>
      <c r="E26" s="128">
        <f t="shared" si="1"/>
        <v>3114557.87</v>
      </c>
      <c r="F26" s="128">
        <v>0.9258589737950611</v>
      </c>
      <c r="G26" s="128">
        <f t="shared" si="2"/>
        <v>2883641.35</v>
      </c>
      <c r="H26" s="128">
        <v>7.4141025911716521E-2</v>
      </c>
      <c r="I26" s="128">
        <f t="shared" si="3"/>
        <v>230916.52</v>
      </c>
      <c r="J26" s="128">
        <f t="shared" si="4"/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9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433.86</v>
      </c>
      <c r="W26" s="30">
        <v>2820939.76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149250</v>
      </c>
      <c r="AE26" s="30">
        <v>84000</v>
      </c>
      <c r="AF26" s="128">
        <f t="shared" si="5"/>
        <v>60368.11</v>
      </c>
    </row>
    <row r="27" spans="1:32" s="15" customFormat="1" ht="85.15" customHeight="1" x14ac:dyDescent="0.25">
      <c r="A27" s="101">
        <v>16</v>
      </c>
      <c r="B27" s="29" t="s">
        <v>352</v>
      </c>
      <c r="C27" s="29" t="s">
        <v>355</v>
      </c>
      <c r="D27" s="30">
        <v>221.1</v>
      </c>
      <c r="E27" s="128">
        <f t="shared" si="1"/>
        <v>9040282.1799999997</v>
      </c>
      <c r="F27" s="128">
        <v>0.29358385648503327</v>
      </c>
      <c r="G27" s="128">
        <f t="shared" si="2"/>
        <v>2654080.91</v>
      </c>
      <c r="H27" s="128">
        <v>0.70641614351496673</v>
      </c>
      <c r="I27" s="128">
        <f t="shared" si="3"/>
        <v>6386201.2699999996</v>
      </c>
      <c r="J27" s="128">
        <f t="shared" si="4"/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9">
        <v>0</v>
      </c>
      <c r="Q27" s="128">
        <v>0</v>
      </c>
      <c r="R27" s="128">
        <v>294.45999999999998</v>
      </c>
      <c r="S27" s="128">
        <v>6204312.04</v>
      </c>
      <c r="T27" s="128">
        <v>0</v>
      </c>
      <c r="U27" s="128">
        <v>0</v>
      </c>
      <c r="V27" s="128">
        <v>244.15</v>
      </c>
      <c r="W27" s="30">
        <v>2512324.13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103290</v>
      </c>
      <c r="AE27" s="30">
        <v>33820</v>
      </c>
      <c r="AF27" s="128">
        <f t="shared" si="5"/>
        <v>186536.01</v>
      </c>
    </row>
    <row r="28" spans="1:32" s="15" customFormat="1" ht="85.15" customHeight="1" x14ac:dyDescent="0.25">
      <c r="A28" s="101">
        <v>17</v>
      </c>
      <c r="B28" s="29" t="s">
        <v>280</v>
      </c>
      <c r="C28" s="29" t="s">
        <v>173</v>
      </c>
      <c r="D28" s="30">
        <v>384.3</v>
      </c>
      <c r="E28" s="128">
        <f t="shared" si="1"/>
        <v>3473406.13</v>
      </c>
      <c r="F28" s="128">
        <v>0.82620261876824386</v>
      </c>
      <c r="G28" s="128">
        <f t="shared" si="2"/>
        <v>2869737.24</v>
      </c>
      <c r="H28" s="128">
        <v>0.17379738123175617</v>
      </c>
      <c r="I28" s="128">
        <f t="shared" si="3"/>
        <v>603668.89</v>
      </c>
      <c r="J28" s="128">
        <f t="shared" si="4"/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9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639.35</v>
      </c>
      <c r="W28" s="30">
        <v>3313400.2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69099.17</v>
      </c>
      <c r="AE28" s="30">
        <v>20000</v>
      </c>
      <c r="AF28" s="128">
        <f t="shared" si="5"/>
        <v>70906.759999999995</v>
      </c>
    </row>
    <row r="29" spans="1:32" s="15" customFormat="1" ht="85.15" customHeight="1" x14ac:dyDescent="0.25">
      <c r="A29" s="101">
        <v>18</v>
      </c>
      <c r="B29" s="29" t="s">
        <v>368</v>
      </c>
      <c r="C29" s="29" t="s">
        <v>369</v>
      </c>
      <c r="D29" s="30">
        <v>154.1</v>
      </c>
      <c r="E29" s="128">
        <f t="shared" si="1"/>
        <v>15837054.83</v>
      </c>
      <c r="F29" s="128">
        <v>0.24337110750981361</v>
      </c>
      <c r="G29" s="128">
        <f t="shared" si="2"/>
        <v>3854281.57</v>
      </c>
      <c r="H29" s="128">
        <v>0.75662889249018639</v>
      </c>
      <c r="I29" s="128">
        <f t="shared" si="3"/>
        <v>11982773.26</v>
      </c>
      <c r="J29" s="128">
        <f t="shared" si="4"/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9">
        <v>0</v>
      </c>
      <c r="Q29" s="128">
        <v>0</v>
      </c>
      <c r="R29" s="128">
        <v>226</v>
      </c>
      <c r="S29" s="128">
        <v>8187101.8200000003</v>
      </c>
      <c r="T29" s="128">
        <v>0</v>
      </c>
      <c r="U29" s="128">
        <v>0</v>
      </c>
      <c r="V29" s="128">
        <v>305.39999999999998</v>
      </c>
      <c r="W29" s="30">
        <v>7201596.8600000003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88068</v>
      </c>
      <c r="AE29" s="30">
        <v>30970</v>
      </c>
      <c r="AF29" s="128">
        <f t="shared" si="5"/>
        <v>329318.15000000002</v>
      </c>
    </row>
    <row r="33" spans="5:12" ht="25.15" x14ac:dyDescent="0.25">
      <c r="G33" s="125"/>
      <c r="H33" s="125"/>
      <c r="I33" s="125"/>
      <c r="J33" s="125"/>
      <c r="K33" s="125"/>
      <c r="L33" s="125"/>
    </row>
    <row r="34" spans="5:12" ht="32.65" x14ac:dyDescent="0.25">
      <c r="E34" s="126"/>
      <c r="G34" s="125"/>
      <c r="H34" s="125"/>
      <c r="I34" s="125"/>
      <c r="J34" s="125"/>
      <c r="K34" s="125"/>
      <c r="L34" s="125"/>
    </row>
    <row r="35" spans="5:12" ht="25.15" x14ac:dyDescent="0.25">
      <c r="G35" s="125"/>
      <c r="H35" s="125"/>
      <c r="I35" s="125"/>
      <c r="J35" s="127"/>
      <c r="K35" s="125"/>
      <c r="L35" s="125"/>
    </row>
    <row r="36" spans="5:12" ht="25.15" x14ac:dyDescent="0.25">
      <c r="G36" s="125"/>
      <c r="H36" s="125"/>
      <c r="I36" s="125"/>
      <c r="J36" s="127"/>
      <c r="K36" s="125"/>
      <c r="L36" s="125"/>
    </row>
    <row r="37" spans="5:12" ht="25.15" x14ac:dyDescent="0.25">
      <c r="G37" s="125"/>
      <c r="H37" s="125"/>
      <c r="I37" s="125"/>
      <c r="J37" s="125"/>
      <c r="K37" s="125"/>
      <c r="L37" s="125"/>
    </row>
    <row r="38" spans="5:12" ht="25.15" x14ac:dyDescent="0.25">
      <c r="G38" s="125"/>
      <c r="H38" s="125"/>
      <c r="I38" s="125"/>
      <c r="J38" s="125"/>
      <c r="K38" s="125"/>
      <c r="L38" s="125"/>
    </row>
    <row r="39" spans="5:12" ht="25.15" x14ac:dyDescent="0.25">
      <c r="G39" s="125"/>
      <c r="H39" s="125"/>
      <c r="I39" s="125"/>
      <c r="J39" s="125"/>
      <c r="K39" s="125"/>
      <c r="L39" s="125"/>
    </row>
    <row r="40" spans="5:12" ht="25.15" x14ac:dyDescent="0.25">
      <c r="G40" s="125"/>
      <c r="H40" s="125"/>
      <c r="I40" s="125"/>
      <c r="J40" s="125"/>
      <c r="K40" s="125"/>
      <c r="L40" s="125"/>
    </row>
    <row r="41" spans="5:12" ht="25.15" x14ac:dyDescent="0.25">
      <c r="G41" s="125"/>
      <c r="H41" s="125"/>
      <c r="I41" s="125"/>
      <c r="J41" s="125"/>
      <c r="K41" s="125"/>
      <c r="L41" s="125"/>
    </row>
    <row r="42" spans="5:12" ht="26.25" x14ac:dyDescent="0.25">
      <c r="G42" s="125"/>
      <c r="H42" s="125"/>
      <c r="I42" s="125"/>
      <c r="J42" s="125"/>
      <c r="K42" s="125"/>
      <c r="L42" s="125"/>
    </row>
    <row r="43" spans="5:12" ht="26.25" x14ac:dyDescent="0.25">
      <c r="G43" s="125"/>
      <c r="H43" s="125"/>
      <c r="I43" s="125"/>
      <c r="J43" s="125"/>
      <c r="K43" s="125"/>
      <c r="L43" s="125"/>
    </row>
  </sheetData>
  <autoFilter ref="A10:AF29"/>
  <mergeCells count="17">
    <mergeCell ref="V8:Y8"/>
    <mergeCell ref="P8:Q8"/>
    <mergeCell ref="AE8:AE9"/>
    <mergeCell ref="AB8:AC8"/>
    <mergeCell ref="AA8:AA9"/>
    <mergeCell ref="A4:AF6"/>
    <mergeCell ref="A7:AF7"/>
    <mergeCell ref="A8:A9"/>
    <mergeCell ref="C8:C9"/>
    <mergeCell ref="K8:O8"/>
    <mergeCell ref="AD8:AD9"/>
    <mergeCell ref="AF8:AF9"/>
    <mergeCell ref="D8:D9"/>
    <mergeCell ref="E8:J8"/>
    <mergeCell ref="Z8:Z9"/>
    <mergeCell ref="R8:S8"/>
    <mergeCell ref="T8:U8"/>
  </mergeCells>
  <phoneticPr fontId="19" type="noConversion"/>
  <conditionalFormatting sqref="B1:B1048576">
    <cfRule type="duplicateValues" dxfId="0" priority="3"/>
  </conditionalFormatting>
  <pageMargins left="0.78740157480314965" right="0.59055118110236227" top="1.1811023622047245" bottom="0.78740157480314965" header="0" footer="0.31496062992125984"/>
  <pageSetup paperSize="8" scale="21" firstPageNumber="42" fitToHeight="0" orientation="landscape" useFirstPageNumber="1" r:id="rId1"/>
  <headerFooter>
    <oddFooter>&amp;C&amp;"Times New Roman,обычный"&amp;52&amp;P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M16"/>
  <sheetViews>
    <sheetView view="pageBreakPreview" zoomScale="55" zoomScaleNormal="100" zoomScaleSheetLayoutView="55" workbookViewId="0">
      <selection activeCell="H21" sqref="H21"/>
    </sheetView>
  </sheetViews>
  <sheetFormatPr defaultColWidth="9" defaultRowHeight="20.25" x14ac:dyDescent="0.25"/>
  <cols>
    <col min="1" max="1" width="6.140625" style="4" customWidth="1"/>
    <col min="2" max="2" width="32.42578125" style="1" hidden="1" customWidth="1"/>
    <col min="3" max="3" width="49.85546875" style="1" customWidth="1"/>
    <col min="4" max="5" width="19.140625" style="4" customWidth="1"/>
    <col min="6" max="7" width="19.140625" style="5" customWidth="1"/>
    <col min="8" max="8" width="27.7109375" style="90" customWidth="1"/>
    <col min="9" max="12" width="21.5703125" style="5" customWidth="1"/>
    <col min="13" max="13" width="16.5703125" style="4" customWidth="1"/>
    <col min="14" max="16384" width="9" style="4"/>
  </cols>
  <sheetData>
    <row r="1" spans="1:13" ht="14.25" customHeight="1" x14ac:dyDescent="0.25">
      <c r="A1" s="142" t="s">
        <v>141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23.25" x14ac:dyDescent="0.25">
      <c r="A5" s="143" t="s">
        <v>26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24" customHeight="1" x14ac:dyDescent="0.25">
      <c r="A6" s="144" t="s">
        <v>5</v>
      </c>
      <c r="B6" s="87"/>
      <c r="C6" s="144" t="s">
        <v>140</v>
      </c>
      <c r="D6" s="144" t="s">
        <v>6</v>
      </c>
      <c r="E6" s="140" t="s">
        <v>41</v>
      </c>
      <c r="F6" s="145" t="s">
        <v>43</v>
      </c>
      <c r="G6" s="145" t="s">
        <v>44</v>
      </c>
      <c r="H6" s="175" t="s">
        <v>91</v>
      </c>
      <c r="I6" s="176" t="s">
        <v>7</v>
      </c>
      <c r="J6" s="176"/>
      <c r="K6" s="176"/>
      <c r="L6" s="176"/>
      <c r="M6" s="140" t="s">
        <v>12</v>
      </c>
    </row>
    <row r="7" spans="1:13" s="36" customFormat="1" ht="155.25" customHeight="1" x14ac:dyDescent="0.25">
      <c r="A7" s="144"/>
      <c r="B7" s="87"/>
      <c r="C7" s="144"/>
      <c r="D7" s="144"/>
      <c r="E7" s="141"/>
      <c r="F7" s="145"/>
      <c r="G7" s="145"/>
      <c r="H7" s="175"/>
      <c r="I7" s="88" t="s">
        <v>8</v>
      </c>
      <c r="J7" s="88" t="s">
        <v>9</v>
      </c>
      <c r="K7" s="88" t="s">
        <v>10</v>
      </c>
      <c r="L7" s="88" t="s">
        <v>11</v>
      </c>
      <c r="M7" s="141"/>
    </row>
    <row r="8" spans="1:13" s="3" customFormat="1" ht="22.15" customHeight="1" x14ac:dyDescent="0.25">
      <c r="A8" s="2">
        <v>1</v>
      </c>
      <c r="B8" s="87"/>
      <c r="C8" s="87">
        <v>2</v>
      </c>
      <c r="D8" s="2">
        <v>3</v>
      </c>
      <c r="E8" s="87">
        <v>4</v>
      </c>
      <c r="F8" s="2">
        <v>5</v>
      </c>
      <c r="G8" s="87">
        <v>6</v>
      </c>
      <c r="H8" s="2">
        <v>7</v>
      </c>
      <c r="I8" s="87">
        <v>8</v>
      </c>
      <c r="J8" s="2">
        <v>9</v>
      </c>
      <c r="K8" s="87">
        <v>10</v>
      </c>
      <c r="L8" s="2">
        <v>11</v>
      </c>
      <c r="M8" s="87">
        <v>12</v>
      </c>
    </row>
    <row r="9" spans="1:13" s="3" customFormat="1" ht="55.15" customHeight="1" x14ac:dyDescent="0.25">
      <c r="A9" s="2">
        <v>245</v>
      </c>
      <c r="B9" s="92" t="s">
        <v>382</v>
      </c>
      <c r="C9" s="39" t="s">
        <v>382</v>
      </c>
      <c r="D9" s="40" t="s">
        <v>42</v>
      </c>
      <c r="E9" s="40" t="s">
        <v>42</v>
      </c>
      <c r="F9" s="41">
        <f>SUM(F10)</f>
        <v>453.2</v>
      </c>
      <c r="G9" s="41">
        <f t="shared" ref="G9" si="0">SUM(G10)</f>
        <v>421.476</v>
      </c>
      <c r="H9" s="42">
        <f>SUM(H10)</f>
        <v>18</v>
      </c>
      <c r="I9" s="41">
        <f t="shared" ref="I9:L9" si="1">SUM(I10)</f>
        <v>10634803.635498</v>
      </c>
      <c r="J9" s="41">
        <f t="shared" si="1"/>
        <v>0</v>
      </c>
      <c r="K9" s="41">
        <f t="shared" si="1"/>
        <v>0</v>
      </c>
      <c r="L9" s="41">
        <f t="shared" si="1"/>
        <v>10634803.635498</v>
      </c>
      <c r="M9" s="40" t="s">
        <v>42</v>
      </c>
    </row>
    <row r="10" spans="1:13" s="3" customFormat="1" ht="55.15" customHeight="1" x14ac:dyDescent="0.25">
      <c r="A10" s="2">
        <v>246</v>
      </c>
      <c r="B10" s="8" t="s">
        <v>54</v>
      </c>
      <c r="C10" s="8" t="s">
        <v>80</v>
      </c>
      <c r="D10" s="20">
        <v>1937</v>
      </c>
      <c r="E10" s="19" t="str">
        <f>IF(D10&lt;=1945,"кирпичные","панельные")</f>
        <v>кирпичные</v>
      </c>
      <c r="F10" s="21">
        <v>453.2</v>
      </c>
      <c r="G10" s="22">
        <v>421.476</v>
      </c>
      <c r="H10" s="13">
        <v>18</v>
      </c>
      <c r="I10" s="22">
        <v>10634803.635498</v>
      </c>
      <c r="J10" s="21">
        <v>0</v>
      </c>
      <c r="K10" s="22">
        <v>0</v>
      </c>
      <c r="L10" s="21">
        <f>I10</f>
        <v>10634803.635498</v>
      </c>
      <c r="M10" s="10">
        <v>44926</v>
      </c>
    </row>
    <row r="11" spans="1:13" s="3" customFormat="1" ht="55.15" customHeight="1" x14ac:dyDescent="0.25">
      <c r="A11" s="2">
        <v>247</v>
      </c>
      <c r="B11" s="92" t="s">
        <v>383</v>
      </c>
      <c r="C11" s="39" t="s">
        <v>383</v>
      </c>
      <c r="D11" s="40" t="s">
        <v>42</v>
      </c>
      <c r="E11" s="40" t="s">
        <v>42</v>
      </c>
      <c r="F11" s="41">
        <f>SUM(F12:F13)</f>
        <v>352.2</v>
      </c>
      <c r="G11" s="41">
        <f t="shared" ref="G11" si="2">SUM(G12:G13)</f>
        <v>327.54599999999999</v>
      </c>
      <c r="H11" s="42">
        <f>SUM(H12:H13)</f>
        <v>14</v>
      </c>
      <c r="I11" s="41">
        <f t="shared" ref="I11:L11" si="3">SUM(I12:I13)</f>
        <v>13756088.804923998</v>
      </c>
      <c r="J11" s="41">
        <f t="shared" si="3"/>
        <v>0</v>
      </c>
      <c r="K11" s="41">
        <f t="shared" si="3"/>
        <v>0</v>
      </c>
      <c r="L11" s="41">
        <f t="shared" si="3"/>
        <v>13756088.804923998</v>
      </c>
      <c r="M11" s="40" t="s">
        <v>42</v>
      </c>
    </row>
    <row r="12" spans="1:13" s="3" customFormat="1" ht="55.15" customHeight="1" x14ac:dyDescent="0.25">
      <c r="A12" s="2">
        <v>248</v>
      </c>
      <c r="B12" s="8" t="s">
        <v>58</v>
      </c>
      <c r="C12" s="8" t="s">
        <v>83</v>
      </c>
      <c r="D12" s="20">
        <v>1905</v>
      </c>
      <c r="E12" s="19" t="str">
        <f t="shared" ref="E12:E13" si="4">IF(D12&lt;=1945,"кирпичные","панельные")</f>
        <v>кирпичные</v>
      </c>
      <c r="F12" s="21">
        <v>201</v>
      </c>
      <c r="G12" s="22">
        <v>186.93</v>
      </c>
      <c r="H12" s="13">
        <v>8</v>
      </c>
      <c r="I12" s="22">
        <v>9429033.4192419983</v>
      </c>
      <c r="J12" s="21">
        <v>0</v>
      </c>
      <c r="K12" s="22">
        <v>0</v>
      </c>
      <c r="L12" s="21">
        <f t="shared" ref="L12:L13" si="5">I12</f>
        <v>9429033.4192419983</v>
      </c>
      <c r="M12" s="10">
        <v>44926</v>
      </c>
    </row>
    <row r="13" spans="1:13" s="3" customFormat="1" ht="55.15" customHeight="1" x14ac:dyDescent="0.25">
      <c r="A13" s="2">
        <v>249</v>
      </c>
      <c r="B13" s="8" t="s">
        <v>59</v>
      </c>
      <c r="C13" s="8" t="s">
        <v>84</v>
      </c>
      <c r="D13" s="20">
        <v>1905</v>
      </c>
      <c r="E13" s="19" t="str">
        <f t="shared" si="4"/>
        <v>кирпичные</v>
      </c>
      <c r="F13" s="21">
        <v>151.19999999999999</v>
      </c>
      <c r="G13" s="22">
        <v>140.61599999999999</v>
      </c>
      <c r="H13" s="13">
        <v>6</v>
      </c>
      <c r="I13" s="22">
        <v>4327055.3856819998</v>
      </c>
      <c r="J13" s="21">
        <v>0</v>
      </c>
      <c r="K13" s="22">
        <v>0</v>
      </c>
      <c r="L13" s="21">
        <f t="shared" si="5"/>
        <v>4327055.3856819998</v>
      </c>
      <c r="M13" s="10">
        <v>44926</v>
      </c>
    </row>
    <row r="16" spans="1:13" x14ac:dyDescent="0.25">
      <c r="I16" s="94"/>
    </row>
  </sheetData>
  <autoFilter ref="A8:M13"/>
  <mergeCells count="11">
    <mergeCell ref="M6:M7"/>
    <mergeCell ref="A1:M4"/>
    <mergeCell ref="A5:M5"/>
    <mergeCell ref="A6:A7"/>
    <mergeCell ref="C6:C7"/>
    <mergeCell ref="D6:D7"/>
    <mergeCell ref="F6:F7"/>
    <mergeCell ref="G6:G7"/>
    <mergeCell ref="H6:H7"/>
    <mergeCell ref="I6:L6"/>
    <mergeCell ref="E6:E7"/>
  </mergeCells>
  <pageMargins left="0.78740157480314965" right="0.59055118110236227" top="1.1811023622047245" bottom="0.78740157480314965" header="0" footer="0.31496062992125984"/>
  <pageSetup paperSize="8" scale="73" firstPageNumber="51" fitToHeight="0" orientation="landscape" useFirstPageNumber="1" r:id="rId1"/>
  <headerFooter>
    <oddFooter>&amp;C&amp;"Times New Roman,обычный"&amp;18&amp;P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"/>
  <sheetViews>
    <sheetView view="pageBreakPreview" zoomScale="40" zoomScaleNormal="100" zoomScaleSheetLayoutView="40" workbookViewId="0">
      <selection activeCell="A9" sqref="A9"/>
    </sheetView>
  </sheetViews>
  <sheetFormatPr defaultColWidth="9" defaultRowHeight="18.75" x14ac:dyDescent="0.25"/>
  <cols>
    <col min="1" max="1" width="10.42578125" style="11" customWidth="1"/>
    <col min="2" max="2" width="43.42578125" style="11" hidden="1" customWidth="1"/>
    <col min="3" max="3" width="50.7109375" style="11" customWidth="1"/>
    <col min="4" max="4" width="31.42578125" style="11" customWidth="1"/>
    <col min="5" max="5" width="26.5703125" style="11" customWidth="1"/>
    <col min="6" max="6" width="20.5703125" style="11" customWidth="1"/>
    <col min="7" max="7" width="26.140625" style="11" customWidth="1"/>
    <col min="8" max="8" width="25.85546875" style="11" customWidth="1"/>
    <col min="9" max="9" width="22.42578125" style="11" customWidth="1"/>
    <col min="10" max="10" width="24.140625" style="11" customWidth="1"/>
    <col min="11" max="11" width="28.42578125" style="11" customWidth="1"/>
    <col min="12" max="12" width="9.28515625" style="67" customWidth="1"/>
    <col min="13" max="13" width="30.7109375" style="11" customWidth="1"/>
    <col min="14" max="14" width="21.140625" style="11" customWidth="1"/>
    <col min="15" max="15" width="30.7109375" style="11" customWidth="1"/>
    <col min="16" max="16" width="19.140625" style="11" customWidth="1"/>
    <col min="17" max="17" width="28.5703125" style="11" customWidth="1"/>
    <col min="18" max="18" width="21.140625" style="11" customWidth="1"/>
    <col min="19" max="19" width="31.140625" style="11" customWidth="1"/>
    <col min="20" max="20" width="26.140625" style="11" customWidth="1"/>
    <col min="21" max="21" width="23.140625" style="11" customWidth="1"/>
    <col min="22" max="22" width="19.5703125" style="11" customWidth="1"/>
    <col min="23" max="23" width="28.85546875" style="11" customWidth="1"/>
    <col min="24" max="24" width="26.7109375" style="11" customWidth="1"/>
    <col min="25" max="25" width="29.42578125" style="11" customWidth="1"/>
    <col min="26" max="26" width="28.85546875" style="11" customWidth="1"/>
    <col min="27" max="16384" width="9" style="11"/>
  </cols>
  <sheetData>
    <row r="1" spans="1:33" ht="27" customHeight="1" x14ac:dyDescent="0.25">
      <c r="A1" s="158" t="s">
        <v>142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33" ht="27" customHeight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33" ht="120.75" customHeight="1" x14ac:dyDescent="0.2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33" ht="57" x14ac:dyDescent="0.25">
      <c r="A4" s="157" t="s">
        <v>25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</row>
    <row r="5" spans="1:33" ht="310.7" customHeight="1" x14ac:dyDescent="0.25">
      <c r="A5" s="160" t="s">
        <v>5</v>
      </c>
      <c r="B5" s="89"/>
      <c r="C5" s="160" t="s">
        <v>90</v>
      </c>
      <c r="D5" s="160" t="s">
        <v>14</v>
      </c>
      <c r="E5" s="159" t="s">
        <v>15</v>
      </c>
      <c r="F5" s="159"/>
      <c r="G5" s="159"/>
      <c r="H5" s="159"/>
      <c r="I5" s="159"/>
      <c r="J5" s="159"/>
      <c r="K5" s="159"/>
      <c r="L5" s="160" t="s">
        <v>21</v>
      </c>
      <c r="M5" s="160"/>
      <c r="N5" s="160" t="s">
        <v>131</v>
      </c>
      <c r="O5" s="160"/>
      <c r="P5" s="153" t="s">
        <v>133</v>
      </c>
      <c r="Q5" s="154"/>
      <c r="R5" s="153" t="s">
        <v>134</v>
      </c>
      <c r="S5" s="154"/>
      <c r="T5" s="155" t="s">
        <v>78</v>
      </c>
      <c r="U5" s="149" t="s">
        <v>157</v>
      </c>
      <c r="V5" s="153" t="s">
        <v>135</v>
      </c>
      <c r="W5" s="154"/>
      <c r="X5" s="149" t="s">
        <v>221</v>
      </c>
      <c r="Y5" s="149" t="s">
        <v>222</v>
      </c>
      <c r="Z5" s="149" t="s">
        <v>158</v>
      </c>
    </row>
    <row r="6" spans="1:33" s="12" customFormat="1" ht="409.6" customHeight="1" x14ac:dyDescent="0.25">
      <c r="A6" s="160"/>
      <c r="B6" s="89"/>
      <c r="C6" s="160"/>
      <c r="D6" s="160"/>
      <c r="E6" s="23" t="s">
        <v>16</v>
      </c>
      <c r="F6" s="23" t="s">
        <v>17</v>
      </c>
      <c r="G6" s="23" t="s">
        <v>18</v>
      </c>
      <c r="H6" s="23" t="s">
        <v>19</v>
      </c>
      <c r="I6" s="23" t="s">
        <v>86</v>
      </c>
      <c r="J6" s="23" t="s">
        <v>359</v>
      </c>
      <c r="K6" s="23" t="s">
        <v>20</v>
      </c>
      <c r="L6" s="66" t="s">
        <v>22</v>
      </c>
      <c r="M6" s="89" t="s">
        <v>23</v>
      </c>
      <c r="N6" s="89" t="s">
        <v>132</v>
      </c>
      <c r="O6" s="89" t="s">
        <v>23</v>
      </c>
      <c r="P6" s="89" t="s">
        <v>132</v>
      </c>
      <c r="Q6" s="89" t="s">
        <v>23</v>
      </c>
      <c r="R6" s="89" t="s">
        <v>132</v>
      </c>
      <c r="S6" s="89" t="s">
        <v>23</v>
      </c>
      <c r="T6" s="156"/>
      <c r="U6" s="150"/>
      <c r="V6" s="89" t="s">
        <v>132</v>
      </c>
      <c r="W6" s="89" t="s">
        <v>23</v>
      </c>
      <c r="X6" s="150"/>
      <c r="Y6" s="150"/>
      <c r="Z6" s="150"/>
    </row>
    <row r="7" spans="1:33" s="12" customFormat="1" ht="56.25" customHeight="1" x14ac:dyDescent="0.25">
      <c r="A7" s="89">
        <v>1</v>
      </c>
      <c r="B7" s="89"/>
      <c r="C7" s="89">
        <v>2</v>
      </c>
      <c r="D7" s="89">
        <v>3</v>
      </c>
      <c r="E7" s="89">
        <v>4</v>
      </c>
      <c r="F7" s="89">
        <v>5</v>
      </c>
      <c r="G7" s="89">
        <v>6</v>
      </c>
      <c r="H7" s="89">
        <v>7</v>
      </c>
      <c r="I7" s="89">
        <v>8</v>
      </c>
      <c r="J7" s="89">
        <v>9</v>
      </c>
      <c r="K7" s="89">
        <v>10</v>
      </c>
      <c r="L7" s="66">
        <v>11</v>
      </c>
      <c r="M7" s="89">
        <v>12</v>
      </c>
      <c r="N7" s="89">
        <v>13</v>
      </c>
      <c r="O7" s="89">
        <v>14</v>
      </c>
      <c r="P7" s="89">
        <v>15</v>
      </c>
      <c r="Q7" s="89">
        <v>16</v>
      </c>
      <c r="R7" s="89">
        <v>17</v>
      </c>
      <c r="S7" s="89">
        <v>18</v>
      </c>
      <c r="T7" s="89">
        <v>19</v>
      </c>
      <c r="U7" s="89">
        <v>20</v>
      </c>
      <c r="V7" s="89">
        <v>21</v>
      </c>
      <c r="W7" s="89">
        <v>22</v>
      </c>
      <c r="X7" s="89">
        <v>23</v>
      </c>
      <c r="Y7" s="89">
        <v>24</v>
      </c>
      <c r="Z7" s="89">
        <v>25</v>
      </c>
    </row>
    <row r="8" spans="1:33" s="110" customFormat="1" ht="114.95" customHeight="1" x14ac:dyDescent="0.25">
      <c r="A8" s="89"/>
      <c r="B8" s="109" t="s">
        <v>382</v>
      </c>
      <c r="C8" s="63" t="s">
        <v>382</v>
      </c>
      <c r="D8" s="47">
        <f>SUM(D9)</f>
        <v>10634803.635498</v>
      </c>
      <c r="E8" s="47">
        <f t="shared" ref="E8:Z8" si="0">SUM(E9)</f>
        <v>189607.2</v>
      </c>
      <c r="F8" s="47">
        <f t="shared" si="0"/>
        <v>0</v>
      </c>
      <c r="G8" s="47">
        <f t="shared" si="0"/>
        <v>299816.39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113458.86</v>
      </c>
      <c r="L8" s="48">
        <f t="shared" si="0"/>
        <v>0</v>
      </c>
      <c r="M8" s="47">
        <f t="shared" si="0"/>
        <v>0</v>
      </c>
      <c r="N8" s="47">
        <f t="shared" si="0"/>
        <v>453.02</v>
      </c>
      <c r="O8" s="47">
        <f t="shared" si="0"/>
        <v>4596375.74</v>
      </c>
      <c r="P8" s="47">
        <f t="shared" si="0"/>
        <v>0</v>
      </c>
      <c r="Q8" s="47">
        <f t="shared" si="0"/>
        <v>0</v>
      </c>
      <c r="R8" s="47">
        <v>756.88</v>
      </c>
      <c r="S8" s="47">
        <f t="shared" si="0"/>
        <v>5146001.88</v>
      </c>
      <c r="T8" s="47">
        <f t="shared" si="0"/>
        <v>0</v>
      </c>
      <c r="U8" s="47">
        <f t="shared" si="0"/>
        <v>0</v>
      </c>
      <c r="V8" s="47">
        <f t="shared" si="0"/>
        <v>0</v>
      </c>
      <c r="W8" s="47">
        <f t="shared" si="0"/>
        <v>0</v>
      </c>
      <c r="X8" s="47">
        <f t="shared" si="0"/>
        <v>0</v>
      </c>
      <c r="Y8" s="47">
        <f t="shared" si="0"/>
        <v>68155</v>
      </c>
      <c r="Z8" s="131">
        <f t="shared" si="0"/>
        <v>221388.56549799998</v>
      </c>
      <c r="AA8" s="12"/>
      <c r="AB8" s="12"/>
      <c r="AC8" s="12"/>
      <c r="AD8" s="12"/>
      <c r="AE8" s="12"/>
      <c r="AF8" s="12"/>
      <c r="AG8" s="12"/>
    </row>
    <row r="9" spans="1:33" s="12" customFormat="1" ht="114.95" customHeight="1" x14ac:dyDescent="0.25">
      <c r="A9" s="89">
        <v>1</v>
      </c>
      <c r="B9" s="24" t="s">
        <v>54</v>
      </c>
      <c r="C9" s="24" t="s">
        <v>285</v>
      </c>
      <c r="D9" s="25">
        <f>SUM(E9:K9,M9,O9,Q9,S9:U9,W9:Z9)</f>
        <v>10634803.635498</v>
      </c>
      <c r="E9" s="25">
        <v>189607.2</v>
      </c>
      <c r="F9" s="25">
        <v>0</v>
      </c>
      <c r="G9" s="25">
        <v>299816.39</v>
      </c>
      <c r="H9" s="25">
        <v>0</v>
      </c>
      <c r="I9" s="25">
        <v>0</v>
      </c>
      <c r="J9" s="25">
        <v>0</v>
      </c>
      <c r="K9" s="25">
        <v>113458.86</v>
      </c>
      <c r="L9" s="26">
        <v>0</v>
      </c>
      <c r="M9" s="25">
        <v>0</v>
      </c>
      <c r="N9" s="25">
        <v>453.02</v>
      </c>
      <c r="O9" s="25">
        <v>4596375.74</v>
      </c>
      <c r="P9" s="25">
        <v>0</v>
      </c>
      <c r="Q9" s="25">
        <v>0</v>
      </c>
      <c r="R9" s="25">
        <v>756.88</v>
      </c>
      <c r="S9" s="25">
        <v>5146001.88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68155</v>
      </c>
      <c r="Z9" s="25">
        <v>221388.56549799998</v>
      </c>
    </row>
  </sheetData>
  <autoFilter ref="A7:Z9"/>
  <mergeCells count="16">
    <mergeCell ref="A5:A6"/>
    <mergeCell ref="A1:Z3"/>
    <mergeCell ref="A4:Z4"/>
    <mergeCell ref="C5:C6"/>
    <mergeCell ref="D5:D6"/>
    <mergeCell ref="E5:K5"/>
    <mergeCell ref="L5:M5"/>
    <mergeCell ref="N5:O5"/>
    <mergeCell ref="P5:Q5"/>
    <mergeCell ref="Z5:Z6"/>
    <mergeCell ref="R5:S5"/>
    <mergeCell ref="T5:T6"/>
    <mergeCell ref="U5:U6"/>
    <mergeCell ref="V5:W5"/>
    <mergeCell ref="X5:X6"/>
    <mergeCell ref="Y5:Y6"/>
  </mergeCells>
  <phoneticPr fontId="19" type="noConversion"/>
  <pageMargins left="0.78740157480314965" right="0.59055118110236227" top="1.1811023622047245" bottom="0.78740157480314965" header="0" footer="0.31496062992125984"/>
  <pageSetup paperSize="8" scale="30" firstPageNumber="71" fitToHeight="0" orientation="landscape" useFirstPageNumber="1" r:id="rId1"/>
  <headerFooter>
    <oddFooter>&amp;C&amp;"Times New Roman,обычный"&amp;44&amp;P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M110"/>
  <sheetViews>
    <sheetView view="pageBreakPreview" zoomScale="55" zoomScaleNormal="100" zoomScaleSheetLayoutView="55" workbookViewId="0">
      <selection activeCell="C55" sqref="C55"/>
    </sheetView>
  </sheetViews>
  <sheetFormatPr defaultColWidth="9" defaultRowHeight="20.25" x14ac:dyDescent="0.25"/>
  <cols>
    <col min="1" max="1" width="6.140625" style="4" customWidth="1"/>
    <col min="2" max="2" width="40.85546875" style="4" hidden="1" customWidth="1"/>
    <col min="3" max="3" width="49.85546875" style="1" customWidth="1"/>
    <col min="4" max="5" width="19.140625" style="4" customWidth="1"/>
    <col min="6" max="7" width="19.140625" style="5" customWidth="1"/>
    <col min="8" max="8" width="27.7109375" style="5" customWidth="1"/>
    <col min="9" max="9" width="23.7109375" style="5" bestFit="1" customWidth="1"/>
    <col min="10" max="11" width="18.140625" style="5" customWidth="1"/>
    <col min="12" max="12" width="24.42578125" style="5" customWidth="1"/>
    <col min="13" max="13" width="16.5703125" style="4" customWidth="1"/>
    <col min="14" max="16384" width="9" style="4"/>
  </cols>
  <sheetData>
    <row r="1" spans="1:13" ht="14.25" customHeight="1" x14ac:dyDescent="0.25">
      <c r="A1" s="142" t="s">
        <v>143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x14ac:dyDescent="0.2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23.25" x14ac:dyDescent="0.25">
      <c r="A5" s="143" t="s">
        <v>28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28.5" customHeight="1" x14ac:dyDescent="0.25">
      <c r="A6" s="144" t="s">
        <v>5</v>
      </c>
      <c r="B6" s="87"/>
      <c r="C6" s="144" t="s">
        <v>140</v>
      </c>
      <c r="D6" s="144" t="s">
        <v>6</v>
      </c>
      <c r="E6" s="140" t="s">
        <v>41</v>
      </c>
      <c r="F6" s="145" t="s">
        <v>43</v>
      </c>
      <c r="G6" s="145" t="s">
        <v>44</v>
      </c>
      <c r="H6" s="145" t="s">
        <v>91</v>
      </c>
      <c r="I6" s="176" t="s">
        <v>7</v>
      </c>
      <c r="J6" s="176"/>
      <c r="K6" s="176"/>
      <c r="L6" s="176"/>
      <c r="M6" s="140" t="s">
        <v>12</v>
      </c>
    </row>
    <row r="7" spans="1:13" s="36" customFormat="1" ht="105.95" customHeight="1" x14ac:dyDescent="0.25">
      <c r="A7" s="144"/>
      <c r="B7" s="87"/>
      <c r="C7" s="144"/>
      <c r="D7" s="144"/>
      <c r="E7" s="141"/>
      <c r="F7" s="145"/>
      <c r="G7" s="145"/>
      <c r="H7" s="145"/>
      <c r="I7" s="88" t="s">
        <v>8</v>
      </c>
      <c r="J7" s="88" t="s">
        <v>9</v>
      </c>
      <c r="K7" s="88" t="s">
        <v>10</v>
      </c>
      <c r="L7" s="88" t="s">
        <v>11</v>
      </c>
      <c r="M7" s="141"/>
    </row>
    <row r="8" spans="1:13" s="3" customFormat="1" ht="22.15" customHeight="1" x14ac:dyDescent="0.25">
      <c r="A8" s="2">
        <v>1</v>
      </c>
      <c r="B8" s="2"/>
      <c r="C8" s="87">
        <v>2</v>
      </c>
      <c r="D8" s="2">
        <v>3</v>
      </c>
      <c r="E8" s="87">
        <v>4</v>
      </c>
      <c r="F8" s="2">
        <v>5</v>
      </c>
      <c r="G8" s="87">
        <v>6</v>
      </c>
      <c r="H8" s="2">
        <v>7</v>
      </c>
      <c r="I8" s="87">
        <v>8</v>
      </c>
      <c r="J8" s="2">
        <v>9</v>
      </c>
      <c r="K8" s="87">
        <v>10</v>
      </c>
      <c r="L8" s="2">
        <v>11</v>
      </c>
      <c r="M8" s="87">
        <v>12</v>
      </c>
    </row>
    <row r="9" spans="1:13" s="45" customFormat="1" ht="55.15" customHeight="1" x14ac:dyDescent="0.25">
      <c r="A9" s="2">
        <v>1</v>
      </c>
      <c r="B9" s="93" t="s">
        <v>378</v>
      </c>
      <c r="C9" s="39" t="s">
        <v>378</v>
      </c>
      <c r="D9" s="40" t="s">
        <v>42</v>
      </c>
      <c r="E9" s="40" t="s">
        <v>42</v>
      </c>
      <c r="F9" s="41">
        <f>SUM(F10:F11)</f>
        <v>975.30000000000007</v>
      </c>
      <c r="G9" s="41">
        <f t="shared" ref="G9" si="0">SUM(G10:G11)</f>
        <v>907.029</v>
      </c>
      <c r="H9" s="42">
        <f>SUM(H10:H11)</f>
        <v>39</v>
      </c>
      <c r="I9" s="41">
        <f t="shared" ref="I9:L9" si="1">SUM(I10:I11)</f>
        <v>4880188.69941248</v>
      </c>
      <c r="J9" s="41">
        <f t="shared" si="1"/>
        <v>0</v>
      </c>
      <c r="K9" s="41">
        <f t="shared" si="1"/>
        <v>0</v>
      </c>
      <c r="L9" s="41">
        <f t="shared" si="1"/>
        <v>4880188.69941248</v>
      </c>
      <c r="M9" s="40" t="s">
        <v>42</v>
      </c>
    </row>
    <row r="10" spans="1:13" s="3" customFormat="1" ht="55.15" customHeight="1" x14ac:dyDescent="0.25">
      <c r="A10" s="2">
        <v>2</v>
      </c>
      <c r="B10" s="8" t="s">
        <v>94</v>
      </c>
      <c r="C10" s="8" t="s">
        <v>94</v>
      </c>
      <c r="D10" s="37">
        <v>1940</v>
      </c>
      <c r="E10" s="9" t="str">
        <f>IF(D10&lt;=1945,"кирпичные","панельные")</f>
        <v>кирпичные</v>
      </c>
      <c r="F10" s="21">
        <v>321.60000000000002</v>
      </c>
      <c r="G10" s="22">
        <v>299.08800000000002</v>
      </c>
      <c r="H10" s="13">
        <v>13</v>
      </c>
      <c r="I10" s="22">
        <v>2005072.5960524802</v>
      </c>
      <c r="J10" s="21">
        <v>0</v>
      </c>
      <c r="K10" s="22">
        <v>0</v>
      </c>
      <c r="L10" s="21">
        <v>2005072.5960524802</v>
      </c>
      <c r="M10" s="10">
        <v>45291</v>
      </c>
    </row>
    <row r="11" spans="1:13" s="3" customFormat="1" ht="55.15" customHeight="1" x14ac:dyDescent="0.25">
      <c r="A11" s="2">
        <v>3</v>
      </c>
      <c r="B11" s="8" t="s">
        <v>144</v>
      </c>
      <c r="C11" s="8" t="s">
        <v>144</v>
      </c>
      <c r="D11" s="37">
        <v>1900</v>
      </c>
      <c r="E11" s="9" t="str">
        <f t="shared" ref="E11:E67" si="2">IF(D11&lt;=1945,"кирпичные","панельные")</f>
        <v>кирпичные</v>
      </c>
      <c r="F11" s="21">
        <v>653.70000000000005</v>
      </c>
      <c r="G11" s="22">
        <v>607.94100000000003</v>
      </c>
      <c r="H11" s="13">
        <v>26</v>
      </c>
      <c r="I11" s="22">
        <v>2875116.1033600001</v>
      </c>
      <c r="J11" s="21">
        <v>0</v>
      </c>
      <c r="K11" s="22">
        <v>0</v>
      </c>
      <c r="L11" s="21">
        <v>2875116.1033600001</v>
      </c>
      <c r="M11" s="10">
        <v>45291</v>
      </c>
    </row>
    <row r="12" spans="1:13" s="3" customFormat="1" ht="55.15" customHeight="1" x14ac:dyDescent="0.25">
      <c r="A12" s="2">
        <v>4</v>
      </c>
      <c r="B12" s="93" t="s">
        <v>0</v>
      </c>
      <c r="C12" s="39" t="s">
        <v>0</v>
      </c>
      <c r="D12" s="40" t="s">
        <v>42</v>
      </c>
      <c r="E12" s="40" t="s">
        <v>42</v>
      </c>
      <c r="F12" s="41">
        <f>SUM(F13:F16)</f>
        <v>6965.0999999999995</v>
      </c>
      <c r="G12" s="41">
        <f t="shared" ref="G12" si="3">SUM(G13:G16)</f>
        <v>6477.5430000000015</v>
      </c>
      <c r="H12" s="42">
        <f>SUM(H13:H16)</f>
        <v>278</v>
      </c>
      <c r="I12" s="41">
        <f t="shared" ref="I12:L12" si="4">SUM(I13:I16)</f>
        <v>24656867.963911999</v>
      </c>
      <c r="J12" s="41">
        <f t="shared" si="4"/>
        <v>0</v>
      </c>
      <c r="K12" s="41">
        <f t="shared" si="4"/>
        <v>0</v>
      </c>
      <c r="L12" s="41">
        <f t="shared" si="4"/>
        <v>24656867.963911999</v>
      </c>
      <c r="M12" s="40" t="s">
        <v>42</v>
      </c>
    </row>
    <row r="13" spans="1:13" s="3" customFormat="1" ht="55.15" customHeight="1" x14ac:dyDescent="0.25">
      <c r="A13" s="2">
        <v>5</v>
      </c>
      <c r="B13" s="8" t="s">
        <v>145</v>
      </c>
      <c r="C13" s="8" t="s">
        <v>145</v>
      </c>
      <c r="D13" s="37">
        <v>1996</v>
      </c>
      <c r="E13" s="9" t="str">
        <f t="shared" si="2"/>
        <v>панельные</v>
      </c>
      <c r="F13" s="21">
        <v>1202.3</v>
      </c>
      <c r="G13" s="22">
        <v>1118.1390000000001</v>
      </c>
      <c r="H13" s="13">
        <v>48</v>
      </c>
      <c r="I13" s="22">
        <v>3476650.6761759999</v>
      </c>
      <c r="J13" s="21">
        <v>0</v>
      </c>
      <c r="K13" s="22">
        <v>0</v>
      </c>
      <c r="L13" s="21">
        <v>3476650.6761759999</v>
      </c>
      <c r="M13" s="10">
        <v>45291</v>
      </c>
    </row>
    <row r="14" spans="1:13" s="3" customFormat="1" ht="55.15" customHeight="1" x14ac:dyDescent="0.25">
      <c r="A14" s="2">
        <v>6</v>
      </c>
      <c r="B14" s="8" t="s">
        <v>241</v>
      </c>
      <c r="C14" s="8" t="s">
        <v>241</v>
      </c>
      <c r="D14" s="37">
        <v>1915</v>
      </c>
      <c r="E14" s="9" t="str">
        <f t="shared" si="2"/>
        <v>кирпичные</v>
      </c>
      <c r="F14" s="21">
        <v>1580.1</v>
      </c>
      <c r="G14" s="22">
        <v>1469.4929999999999</v>
      </c>
      <c r="H14" s="13">
        <v>63</v>
      </c>
      <c r="I14" s="22">
        <v>14226915.935384</v>
      </c>
      <c r="J14" s="21">
        <v>0</v>
      </c>
      <c r="K14" s="22">
        <v>0</v>
      </c>
      <c r="L14" s="21">
        <v>14226915.935384</v>
      </c>
      <c r="M14" s="10">
        <v>45291</v>
      </c>
    </row>
    <row r="15" spans="1:13" s="3" customFormat="1" ht="55.15" customHeight="1" x14ac:dyDescent="0.25">
      <c r="A15" s="2">
        <v>7</v>
      </c>
      <c r="B15" s="8" t="s">
        <v>146</v>
      </c>
      <c r="C15" s="8" t="s">
        <v>146</v>
      </c>
      <c r="D15" s="37">
        <v>1995</v>
      </c>
      <c r="E15" s="9" t="str">
        <f t="shared" si="2"/>
        <v>панельные</v>
      </c>
      <c r="F15" s="21">
        <v>1624.4</v>
      </c>
      <c r="G15" s="22">
        <v>1510.6920000000002</v>
      </c>
      <c r="H15" s="13">
        <v>65</v>
      </c>
      <c r="I15" s="22">
        <v>3476650.6761759999</v>
      </c>
      <c r="J15" s="21">
        <v>0</v>
      </c>
      <c r="K15" s="22">
        <v>0</v>
      </c>
      <c r="L15" s="21">
        <v>3476650.6761759999</v>
      </c>
      <c r="M15" s="10">
        <v>45291</v>
      </c>
    </row>
    <row r="16" spans="1:13" s="3" customFormat="1" ht="55.15" customHeight="1" x14ac:dyDescent="0.25">
      <c r="A16" s="2">
        <v>8</v>
      </c>
      <c r="B16" s="8" t="s">
        <v>147</v>
      </c>
      <c r="C16" s="8" t="s">
        <v>147</v>
      </c>
      <c r="D16" s="37">
        <v>1999</v>
      </c>
      <c r="E16" s="9" t="str">
        <f t="shared" si="2"/>
        <v>панельные</v>
      </c>
      <c r="F16" s="21">
        <v>2558.3000000000002</v>
      </c>
      <c r="G16" s="22">
        <v>2379.2190000000005</v>
      </c>
      <c r="H16" s="13">
        <v>102</v>
      </c>
      <c r="I16" s="22">
        <v>3476650.6761759999</v>
      </c>
      <c r="J16" s="21">
        <v>0</v>
      </c>
      <c r="K16" s="22">
        <v>0</v>
      </c>
      <c r="L16" s="21">
        <v>3476650.6761759999</v>
      </c>
      <c r="M16" s="10">
        <v>45291</v>
      </c>
    </row>
    <row r="17" spans="1:13" s="45" customFormat="1" ht="55.15" customHeight="1" x14ac:dyDescent="0.25">
      <c r="A17" s="2">
        <v>9</v>
      </c>
      <c r="B17" s="93" t="s">
        <v>379</v>
      </c>
      <c r="C17" s="39" t="s">
        <v>379</v>
      </c>
      <c r="D17" s="40" t="s">
        <v>42</v>
      </c>
      <c r="E17" s="40" t="s">
        <v>42</v>
      </c>
      <c r="F17" s="41">
        <f>SUM(F18:F20)</f>
        <v>745.3</v>
      </c>
      <c r="G17" s="41">
        <f t="shared" ref="G17" si="5">SUM(G18:G20)</f>
        <v>693.12900000000002</v>
      </c>
      <c r="H17" s="42">
        <f>SUM(H18:H20)</f>
        <v>30</v>
      </c>
      <c r="I17" s="41">
        <f t="shared" ref="I17:L17" si="6">SUM(I18:I20)</f>
        <v>7408913.5884792395</v>
      </c>
      <c r="J17" s="41">
        <f t="shared" si="6"/>
        <v>0</v>
      </c>
      <c r="K17" s="41">
        <f t="shared" si="6"/>
        <v>0</v>
      </c>
      <c r="L17" s="41">
        <f t="shared" si="6"/>
        <v>7408913.5884792395</v>
      </c>
      <c r="M17" s="40" t="s">
        <v>42</v>
      </c>
    </row>
    <row r="18" spans="1:13" s="3" customFormat="1" ht="55.15" customHeight="1" x14ac:dyDescent="0.25">
      <c r="A18" s="2">
        <v>10</v>
      </c>
      <c r="B18" s="8" t="s">
        <v>242</v>
      </c>
      <c r="C18" s="8" t="s">
        <v>242</v>
      </c>
      <c r="D18" s="20">
        <v>1945</v>
      </c>
      <c r="E18" s="9" t="str">
        <f t="shared" si="2"/>
        <v>кирпичные</v>
      </c>
      <c r="F18" s="21">
        <v>108</v>
      </c>
      <c r="G18" s="21">
        <v>100.44000000000001</v>
      </c>
      <c r="H18" s="13">
        <v>4</v>
      </c>
      <c r="I18" s="22">
        <v>130000</v>
      </c>
      <c r="J18" s="21">
        <v>0</v>
      </c>
      <c r="K18" s="22">
        <v>0</v>
      </c>
      <c r="L18" s="21">
        <v>130000</v>
      </c>
      <c r="M18" s="10">
        <v>45291</v>
      </c>
    </row>
    <row r="19" spans="1:13" s="3" customFormat="1" ht="55.15" customHeight="1" x14ac:dyDescent="0.25">
      <c r="A19" s="2">
        <v>11</v>
      </c>
      <c r="B19" s="8" t="s">
        <v>95</v>
      </c>
      <c r="C19" s="8" t="s">
        <v>257</v>
      </c>
      <c r="D19" s="37">
        <v>1977</v>
      </c>
      <c r="E19" s="9" t="str">
        <f t="shared" si="2"/>
        <v>панельные</v>
      </c>
      <c r="F19" s="21">
        <v>247.9</v>
      </c>
      <c r="G19" s="22">
        <v>230.54700000000003</v>
      </c>
      <c r="H19" s="13">
        <v>10</v>
      </c>
      <c r="I19" s="22">
        <v>1878647.8692184396</v>
      </c>
      <c r="J19" s="21">
        <v>0</v>
      </c>
      <c r="K19" s="22">
        <v>0</v>
      </c>
      <c r="L19" s="21">
        <v>1878647.8692184396</v>
      </c>
      <c r="M19" s="10">
        <v>45291</v>
      </c>
    </row>
    <row r="20" spans="1:13" s="3" customFormat="1" ht="55.15" customHeight="1" x14ac:dyDescent="0.25">
      <c r="A20" s="2">
        <v>12</v>
      </c>
      <c r="B20" s="8" t="s">
        <v>136</v>
      </c>
      <c r="C20" s="8" t="s">
        <v>136</v>
      </c>
      <c r="D20" s="37">
        <v>1939</v>
      </c>
      <c r="E20" s="9" t="str">
        <f t="shared" si="2"/>
        <v>кирпичные</v>
      </c>
      <c r="F20" s="21">
        <v>389.4</v>
      </c>
      <c r="G20" s="22">
        <v>362.142</v>
      </c>
      <c r="H20" s="13">
        <v>16</v>
      </c>
      <c r="I20" s="22">
        <v>5400265.7192607997</v>
      </c>
      <c r="J20" s="21">
        <v>0</v>
      </c>
      <c r="K20" s="22">
        <v>0</v>
      </c>
      <c r="L20" s="21">
        <v>5400265.7192607997</v>
      </c>
      <c r="M20" s="10">
        <v>45291</v>
      </c>
    </row>
    <row r="21" spans="1:13" s="45" customFormat="1" ht="55.15" customHeight="1" x14ac:dyDescent="0.25">
      <c r="A21" s="2">
        <v>13</v>
      </c>
      <c r="B21" s="93" t="s">
        <v>36</v>
      </c>
      <c r="C21" s="39" t="s">
        <v>36</v>
      </c>
      <c r="D21" s="40" t="s">
        <v>42</v>
      </c>
      <c r="E21" s="40" t="s">
        <v>42</v>
      </c>
      <c r="F21" s="41">
        <f>SUM(F22:F88)</f>
        <v>160800.50000000003</v>
      </c>
      <c r="G21" s="41">
        <f t="shared" ref="G21" si="7">SUM(G22:G88)</f>
        <v>149544.46500000008</v>
      </c>
      <c r="H21" s="42">
        <f>SUM(H22:H88)</f>
        <v>6434</v>
      </c>
      <c r="I21" s="41">
        <f t="shared" ref="I21:L21" si="8">SUM(I22:I88)</f>
        <v>544241527.01831424</v>
      </c>
      <c r="J21" s="41">
        <f t="shared" si="8"/>
        <v>0</v>
      </c>
      <c r="K21" s="41">
        <f t="shared" si="8"/>
        <v>0</v>
      </c>
      <c r="L21" s="41">
        <f t="shared" si="8"/>
        <v>544241527.01831424</v>
      </c>
      <c r="M21" s="40" t="s">
        <v>42</v>
      </c>
    </row>
    <row r="22" spans="1:13" s="3" customFormat="1" ht="55.15" customHeight="1" x14ac:dyDescent="0.25">
      <c r="A22" s="2">
        <v>14</v>
      </c>
      <c r="B22" s="8" t="s">
        <v>96</v>
      </c>
      <c r="C22" s="8" t="s">
        <v>175</v>
      </c>
      <c r="D22" s="37">
        <v>1998</v>
      </c>
      <c r="E22" s="9" t="str">
        <f t="shared" si="2"/>
        <v>панельные</v>
      </c>
      <c r="F22" s="21">
        <v>6844.5</v>
      </c>
      <c r="G22" s="22">
        <v>6365.3850000000002</v>
      </c>
      <c r="H22" s="13">
        <v>274</v>
      </c>
      <c r="I22" s="22">
        <v>10209952.028527999</v>
      </c>
      <c r="J22" s="21">
        <v>0</v>
      </c>
      <c r="K22" s="22">
        <v>0</v>
      </c>
      <c r="L22" s="21">
        <v>10209952.028527999</v>
      </c>
      <c r="M22" s="10">
        <v>45291</v>
      </c>
    </row>
    <row r="23" spans="1:13" s="3" customFormat="1" ht="55.15" customHeight="1" x14ac:dyDescent="0.25">
      <c r="A23" s="2">
        <v>15</v>
      </c>
      <c r="B23" s="8" t="s">
        <v>97</v>
      </c>
      <c r="C23" s="8" t="s">
        <v>176</v>
      </c>
      <c r="D23" s="37">
        <v>1966</v>
      </c>
      <c r="E23" s="9" t="str">
        <f t="shared" si="2"/>
        <v>панельные</v>
      </c>
      <c r="F23" s="21">
        <v>3194.2</v>
      </c>
      <c r="G23" s="22">
        <v>2970.6059999999998</v>
      </c>
      <c r="H23" s="13">
        <v>128</v>
      </c>
      <c r="I23" s="22">
        <v>11487698.732609201</v>
      </c>
      <c r="J23" s="21">
        <v>0</v>
      </c>
      <c r="K23" s="22">
        <v>0</v>
      </c>
      <c r="L23" s="21">
        <v>11487698.732609201</v>
      </c>
      <c r="M23" s="10">
        <v>45291</v>
      </c>
    </row>
    <row r="24" spans="1:13" s="3" customFormat="1" ht="55.15" customHeight="1" x14ac:dyDescent="0.25">
      <c r="A24" s="2">
        <v>16</v>
      </c>
      <c r="B24" s="8" t="s">
        <v>98</v>
      </c>
      <c r="C24" s="8" t="s">
        <v>177</v>
      </c>
      <c r="D24" s="37">
        <v>1965</v>
      </c>
      <c r="E24" s="9" t="str">
        <f t="shared" si="2"/>
        <v>панельные</v>
      </c>
      <c r="F24" s="21">
        <v>3273.2</v>
      </c>
      <c r="G24" s="22">
        <v>3044.076</v>
      </c>
      <c r="H24" s="13">
        <v>131</v>
      </c>
      <c r="I24" s="22">
        <v>11446560.0274744</v>
      </c>
      <c r="J24" s="21">
        <v>0</v>
      </c>
      <c r="K24" s="22">
        <v>0</v>
      </c>
      <c r="L24" s="21">
        <v>11446560.0274744</v>
      </c>
      <c r="M24" s="10">
        <v>45291</v>
      </c>
    </row>
    <row r="25" spans="1:13" s="3" customFormat="1" ht="55.15" customHeight="1" x14ac:dyDescent="0.25">
      <c r="A25" s="2">
        <v>17</v>
      </c>
      <c r="B25" s="8" t="s">
        <v>363</v>
      </c>
      <c r="C25" s="8" t="s">
        <v>364</v>
      </c>
      <c r="D25" s="37">
        <v>1945</v>
      </c>
      <c r="E25" s="9" t="str">
        <f t="shared" si="2"/>
        <v>кирпичные</v>
      </c>
      <c r="F25" s="21">
        <v>153.6</v>
      </c>
      <c r="G25" s="22">
        <v>142.84800000000001</v>
      </c>
      <c r="H25" s="13">
        <v>6</v>
      </c>
      <c r="I25" s="22">
        <v>2516761.185416</v>
      </c>
      <c r="J25" s="21">
        <v>0</v>
      </c>
      <c r="K25" s="22">
        <v>0</v>
      </c>
      <c r="L25" s="21">
        <v>2516761.185416</v>
      </c>
      <c r="M25" s="10">
        <v>45291</v>
      </c>
    </row>
    <row r="26" spans="1:13" s="3" customFormat="1" ht="55.15" customHeight="1" x14ac:dyDescent="0.25">
      <c r="A26" s="2">
        <v>18</v>
      </c>
      <c r="B26" s="8" t="s">
        <v>49</v>
      </c>
      <c r="C26" s="8" t="s">
        <v>49</v>
      </c>
      <c r="D26" s="37">
        <v>1937</v>
      </c>
      <c r="E26" s="9" t="str">
        <f t="shared" si="2"/>
        <v>кирпичные</v>
      </c>
      <c r="F26" s="21">
        <v>2360.4</v>
      </c>
      <c r="G26" s="22">
        <v>2195.172</v>
      </c>
      <c r="H26" s="13">
        <v>94</v>
      </c>
      <c r="I26" s="22">
        <v>7873477.7224559998</v>
      </c>
      <c r="J26" s="21">
        <v>0</v>
      </c>
      <c r="K26" s="22">
        <v>0</v>
      </c>
      <c r="L26" s="21">
        <v>7873477.7224559998</v>
      </c>
      <c r="M26" s="10">
        <v>45291</v>
      </c>
    </row>
    <row r="27" spans="1:13" s="3" customFormat="1" ht="55.15" customHeight="1" x14ac:dyDescent="0.25">
      <c r="A27" s="2">
        <v>19</v>
      </c>
      <c r="B27" s="8" t="s">
        <v>50</v>
      </c>
      <c r="C27" s="8" t="s">
        <v>121</v>
      </c>
      <c r="D27" s="37">
        <v>1913</v>
      </c>
      <c r="E27" s="9" t="str">
        <f t="shared" si="2"/>
        <v>кирпичные</v>
      </c>
      <c r="F27" s="21">
        <v>4818.6000000000004</v>
      </c>
      <c r="G27" s="22">
        <v>4481.2980000000007</v>
      </c>
      <c r="H27" s="13">
        <v>193</v>
      </c>
      <c r="I27" s="22">
        <v>24319707.026129998</v>
      </c>
      <c r="J27" s="21">
        <v>0</v>
      </c>
      <c r="K27" s="22">
        <v>0</v>
      </c>
      <c r="L27" s="21">
        <v>24319707.026129998</v>
      </c>
      <c r="M27" s="10">
        <v>45291</v>
      </c>
    </row>
    <row r="28" spans="1:13" s="3" customFormat="1" ht="80.099999999999994" customHeight="1" x14ac:dyDescent="0.25">
      <c r="A28" s="2">
        <v>20</v>
      </c>
      <c r="B28" s="8" t="s">
        <v>51</v>
      </c>
      <c r="C28" s="8" t="s">
        <v>365</v>
      </c>
      <c r="D28" s="37">
        <v>1913</v>
      </c>
      <c r="E28" s="9" t="str">
        <f t="shared" si="2"/>
        <v>кирпичные</v>
      </c>
      <c r="F28" s="21">
        <v>7905.1</v>
      </c>
      <c r="G28" s="22">
        <v>7351.7430000000004</v>
      </c>
      <c r="H28" s="13">
        <v>316</v>
      </c>
      <c r="I28" s="22">
        <v>22452734.131466001</v>
      </c>
      <c r="J28" s="21">
        <v>0</v>
      </c>
      <c r="K28" s="22">
        <v>0</v>
      </c>
      <c r="L28" s="21">
        <v>22452734.131466001</v>
      </c>
      <c r="M28" s="10">
        <v>45291</v>
      </c>
    </row>
    <row r="29" spans="1:13" s="3" customFormat="1" ht="55.15" customHeight="1" x14ac:dyDescent="0.25">
      <c r="A29" s="2">
        <v>21</v>
      </c>
      <c r="B29" s="8" t="s">
        <v>238</v>
      </c>
      <c r="C29" s="8" t="s">
        <v>238</v>
      </c>
      <c r="D29" s="37">
        <v>1945</v>
      </c>
      <c r="E29" s="9" t="str">
        <f t="shared" si="2"/>
        <v>кирпичные</v>
      </c>
      <c r="F29" s="21">
        <v>2292.5</v>
      </c>
      <c r="G29" s="22">
        <v>2132.0250000000001</v>
      </c>
      <c r="H29" s="13">
        <v>92</v>
      </c>
      <c r="I29" s="22">
        <v>8542939.5523700006</v>
      </c>
      <c r="J29" s="21">
        <v>0</v>
      </c>
      <c r="K29" s="22">
        <v>0</v>
      </c>
      <c r="L29" s="21">
        <v>8542939.5523700006</v>
      </c>
      <c r="M29" s="10">
        <v>45291</v>
      </c>
    </row>
    <row r="30" spans="1:13" s="3" customFormat="1" ht="55.15" customHeight="1" x14ac:dyDescent="0.25">
      <c r="A30" s="2">
        <v>22</v>
      </c>
      <c r="B30" s="8" t="s">
        <v>99</v>
      </c>
      <c r="C30" s="8" t="s">
        <v>178</v>
      </c>
      <c r="D30" s="37">
        <v>1945</v>
      </c>
      <c r="E30" s="9" t="str">
        <f t="shared" si="2"/>
        <v>кирпичные</v>
      </c>
      <c r="F30" s="21">
        <v>855.5</v>
      </c>
      <c r="G30" s="22">
        <v>795.61500000000001</v>
      </c>
      <c r="H30" s="13">
        <v>34</v>
      </c>
      <c r="I30" s="22">
        <v>180000</v>
      </c>
      <c r="J30" s="21">
        <v>0</v>
      </c>
      <c r="K30" s="22">
        <v>0</v>
      </c>
      <c r="L30" s="21">
        <v>180000</v>
      </c>
      <c r="M30" s="10">
        <v>45291</v>
      </c>
    </row>
    <row r="31" spans="1:13" s="3" customFormat="1" ht="55.15" customHeight="1" x14ac:dyDescent="0.25">
      <c r="A31" s="2">
        <v>23</v>
      </c>
      <c r="B31" s="8" t="s">
        <v>100</v>
      </c>
      <c r="C31" s="8" t="s">
        <v>179</v>
      </c>
      <c r="D31" s="37">
        <v>1945</v>
      </c>
      <c r="E31" s="9" t="str">
        <f t="shared" si="2"/>
        <v>кирпичные</v>
      </c>
      <c r="F31" s="21">
        <v>849.6</v>
      </c>
      <c r="G31" s="22">
        <v>790.12800000000004</v>
      </c>
      <c r="H31" s="13">
        <v>34</v>
      </c>
      <c r="I31" s="22">
        <v>180000</v>
      </c>
      <c r="J31" s="21">
        <v>0</v>
      </c>
      <c r="K31" s="22">
        <v>0</v>
      </c>
      <c r="L31" s="21">
        <v>180000</v>
      </c>
      <c r="M31" s="10">
        <v>45291</v>
      </c>
    </row>
    <row r="32" spans="1:13" s="3" customFormat="1" ht="55.15" customHeight="1" x14ac:dyDescent="0.25">
      <c r="A32" s="2">
        <v>24</v>
      </c>
      <c r="B32" s="8" t="s">
        <v>101</v>
      </c>
      <c r="C32" s="8" t="s">
        <v>180</v>
      </c>
      <c r="D32" s="37">
        <v>1945</v>
      </c>
      <c r="E32" s="9" t="str">
        <f t="shared" si="2"/>
        <v>кирпичные</v>
      </c>
      <c r="F32" s="21">
        <v>845.9</v>
      </c>
      <c r="G32" s="22">
        <v>786.68700000000001</v>
      </c>
      <c r="H32" s="13">
        <v>34</v>
      </c>
      <c r="I32" s="22">
        <v>180000</v>
      </c>
      <c r="J32" s="21">
        <v>0</v>
      </c>
      <c r="K32" s="22">
        <v>0</v>
      </c>
      <c r="L32" s="21">
        <v>180000</v>
      </c>
      <c r="M32" s="10">
        <v>45291</v>
      </c>
    </row>
    <row r="33" spans="1:13" s="3" customFormat="1" ht="55.15" customHeight="1" x14ac:dyDescent="0.25">
      <c r="A33" s="2">
        <v>25</v>
      </c>
      <c r="B33" s="8" t="s">
        <v>102</v>
      </c>
      <c r="C33" s="8" t="s">
        <v>181</v>
      </c>
      <c r="D33" s="37">
        <v>1945</v>
      </c>
      <c r="E33" s="9" t="str">
        <f t="shared" si="2"/>
        <v>кирпичные</v>
      </c>
      <c r="F33" s="21">
        <v>843.3</v>
      </c>
      <c r="G33" s="22">
        <v>784.26900000000001</v>
      </c>
      <c r="H33" s="13">
        <v>34</v>
      </c>
      <c r="I33" s="22">
        <v>180000</v>
      </c>
      <c r="J33" s="21">
        <v>0</v>
      </c>
      <c r="K33" s="22">
        <v>0</v>
      </c>
      <c r="L33" s="21">
        <v>180000</v>
      </c>
      <c r="M33" s="10">
        <v>45291</v>
      </c>
    </row>
    <row r="34" spans="1:13" s="3" customFormat="1" ht="55.15" customHeight="1" x14ac:dyDescent="0.25">
      <c r="A34" s="2">
        <v>26</v>
      </c>
      <c r="B34" s="8" t="s">
        <v>92</v>
      </c>
      <c r="C34" s="8" t="s">
        <v>122</v>
      </c>
      <c r="D34" s="37">
        <v>1945</v>
      </c>
      <c r="E34" s="9" t="str">
        <f t="shared" si="2"/>
        <v>кирпичные</v>
      </c>
      <c r="F34" s="21">
        <v>794.8</v>
      </c>
      <c r="G34" s="22">
        <v>739.16399999999999</v>
      </c>
      <c r="H34" s="13">
        <v>32</v>
      </c>
      <c r="I34" s="22">
        <v>180000</v>
      </c>
      <c r="J34" s="21">
        <v>0</v>
      </c>
      <c r="K34" s="22">
        <v>0</v>
      </c>
      <c r="L34" s="21">
        <v>180000</v>
      </c>
      <c r="M34" s="10">
        <v>45291</v>
      </c>
    </row>
    <row r="35" spans="1:13" s="3" customFormat="1" ht="55.15" customHeight="1" x14ac:dyDescent="0.25">
      <c r="A35" s="2">
        <v>27</v>
      </c>
      <c r="B35" s="8" t="s">
        <v>103</v>
      </c>
      <c r="C35" s="8" t="s">
        <v>182</v>
      </c>
      <c r="D35" s="37">
        <v>1900</v>
      </c>
      <c r="E35" s="9" t="str">
        <f t="shared" si="2"/>
        <v>кирпичные</v>
      </c>
      <c r="F35" s="21">
        <v>622.29999999999995</v>
      </c>
      <c r="G35" s="22">
        <v>578.73900000000003</v>
      </c>
      <c r="H35" s="13">
        <v>25</v>
      </c>
      <c r="I35" s="22">
        <v>180000</v>
      </c>
      <c r="J35" s="21">
        <v>0</v>
      </c>
      <c r="K35" s="22">
        <v>0</v>
      </c>
      <c r="L35" s="21">
        <v>180000</v>
      </c>
      <c r="M35" s="10">
        <v>45291</v>
      </c>
    </row>
    <row r="36" spans="1:13" s="3" customFormat="1" ht="55.15" customHeight="1" x14ac:dyDescent="0.25">
      <c r="A36" s="2">
        <v>28</v>
      </c>
      <c r="B36" s="8" t="s">
        <v>104</v>
      </c>
      <c r="C36" s="8" t="s">
        <v>183</v>
      </c>
      <c r="D36" s="37">
        <v>1900</v>
      </c>
      <c r="E36" s="9" t="str">
        <f t="shared" si="2"/>
        <v>кирпичные</v>
      </c>
      <c r="F36" s="21">
        <v>511.8</v>
      </c>
      <c r="G36" s="22">
        <v>475.97400000000005</v>
      </c>
      <c r="H36" s="13">
        <v>20</v>
      </c>
      <c r="I36" s="22">
        <v>180000</v>
      </c>
      <c r="J36" s="21">
        <v>0</v>
      </c>
      <c r="K36" s="22">
        <v>0</v>
      </c>
      <c r="L36" s="21">
        <v>180000</v>
      </c>
      <c r="M36" s="10">
        <v>45291</v>
      </c>
    </row>
    <row r="37" spans="1:13" s="3" customFormat="1" ht="55.15" customHeight="1" x14ac:dyDescent="0.25">
      <c r="A37" s="2">
        <v>29</v>
      </c>
      <c r="B37" s="8" t="s">
        <v>105</v>
      </c>
      <c r="C37" s="8" t="s">
        <v>184</v>
      </c>
      <c r="D37" s="37">
        <v>1945</v>
      </c>
      <c r="E37" s="9" t="str">
        <f t="shared" si="2"/>
        <v>кирпичные</v>
      </c>
      <c r="F37" s="21">
        <v>875.6</v>
      </c>
      <c r="G37" s="22">
        <v>814.30800000000011</v>
      </c>
      <c r="H37" s="13">
        <v>35</v>
      </c>
      <c r="I37" s="22">
        <v>8163696.8603528012</v>
      </c>
      <c r="J37" s="21">
        <v>0</v>
      </c>
      <c r="K37" s="22">
        <v>0</v>
      </c>
      <c r="L37" s="21">
        <v>8163696.8603528012</v>
      </c>
      <c r="M37" s="10">
        <v>45291</v>
      </c>
    </row>
    <row r="38" spans="1:13" s="3" customFormat="1" ht="55.15" customHeight="1" x14ac:dyDescent="0.25">
      <c r="A38" s="2">
        <v>30</v>
      </c>
      <c r="B38" s="8" t="s">
        <v>106</v>
      </c>
      <c r="C38" s="8" t="s">
        <v>185</v>
      </c>
      <c r="D38" s="37">
        <v>1900</v>
      </c>
      <c r="E38" s="9" t="str">
        <f t="shared" si="2"/>
        <v>кирпичные</v>
      </c>
      <c r="F38" s="21">
        <v>627.79999999999995</v>
      </c>
      <c r="G38" s="22">
        <v>583.85400000000004</v>
      </c>
      <c r="H38" s="13">
        <v>25</v>
      </c>
      <c r="I38" s="22">
        <v>180000</v>
      </c>
      <c r="J38" s="21">
        <v>0</v>
      </c>
      <c r="K38" s="22">
        <v>0</v>
      </c>
      <c r="L38" s="21">
        <v>180000</v>
      </c>
      <c r="M38" s="10">
        <v>45291</v>
      </c>
    </row>
    <row r="39" spans="1:13" s="3" customFormat="1" ht="55.15" customHeight="1" x14ac:dyDescent="0.25">
      <c r="A39" s="2">
        <v>31</v>
      </c>
      <c r="B39" s="8" t="s">
        <v>107</v>
      </c>
      <c r="C39" s="8" t="s">
        <v>186</v>
      </c>
      <c r="D39" s="37">
        <v>1900</v>
      </c>
      <c r="E39" s="9" t="str">
        <f t="shared" si="2"/>
        <v>кирпичные</v>
      </c>
      <c r="F39" s="21">
        <v>608.5</v>
      </c>
      <c r="G39" s="22">
        <v>565.90500000000009</v>
      </c>
      <c r="H39" s="13">
        <v>24</v>
      </c>
      <c r="I39" s="22">
        <v>180000</v>
      </c>
      <c r="J39" s="21">
        <v>0</v>
      </c>
      <c r="K39" s="22">
        <v>0</v>
      </c>
      <c r="L39" s="21">
        <v>180000</v>
      </c>
      <c r="M39" s="10">
        <v>45291</v>
      </c>
    </row>
    <row r="40" spans="1:13" s="3" customFormat="1" ht="55.15" customHeight="1" x14ac:dyDescent="0.25">
      <c r="A40" s="2">
        <v>32</v>
      </c>
      <c r="B40" s="8" t="s">
        <v>243</v>
      </c>
      <c r="C40" s="8" t="s">
        <v>244</v>
      </c>
      <c r="D40" s="37">
        <v>1962</v>
      </c>
      <c r="E40" s="9" t="str">
        <f t="shared" si="2"/>
        <v>панельные</v>
      </c>
      <c r="F40" s="21">
        <v>2416.4</v>
      </c>
      <c r="G40" s="22">
        <v>2247.2520000000004</v>
      </c>
      <c r="H40" s="13">
        <v>97</v>
      </c>
      <c r="I40" s="22">
        <v>330000</v>
      </c>
      <c r="J40" s="21">
        <v>0</v>
      </c>
      <c r="K40" s="22">
        <v>0</v>
      </c>
      <c r="L40" s="21">
        <v>330000</v>
      </c>
      <c r="M40" s="10">
        <v>45291</v>
      </c>
    </row>
    <row r="41" spans="1:13" s="3" customFormat="1" ht="55.15" customHeight="1" x14ac:dyDescent="0.25">
      <c r="A41" s="2">
        <v>33</v>
      </c>
      <c r="B41" s="8" t="s">
        <v>93</v>
      </c>
      <c r="C41" s="8" t="s">
        <v>174</v>
      </c>
      <c r="D41" s="37">
        <v>1945</v>
      </c>
      <c r="E41" s="9" t="str">
        <f t="shared" si="2"/>
        <v>кирпичные</v>
      </c>
      <c r="F41" s="21">
        <v>1106.4000000000001</v>
      </c>
      <c r="G41" s="22">
        <v>1028.9520000000002</v>
      </c>
      <c r="H41" s="13">
        <v>44</v>
      </c>
      <c r="I41" s="22">
        <v>25992060.00536</v>
      </c>
      <c r="J41" s="21">
        <v>0</v>
      </c>
      <c r="K41" s="22">
        <v>0</v>
      </c>
      <c r="L41" s="21">
        <v>25992060.00536</v>
      </c>
      <c r="M41" s="10">
        <v>45291</v>
      </c>
    </row>
    <row r="42" spans="1:13" s="3" customFormat="1" ht="55.15" customHeight="1" x14ac:dyDescent="0.25">
      <c r="A42" s="2">
        <v>34</v>
      </c>
      <c r="B42" s="8" t="s">
        <v>108</v>
      </c>
      <c r="C42" s="8" t="s">
        <v>187</v>
      </c>
      <c r="D42" s="37">
        <v>1996</v>
      </c>
      <c r="E42" s="9" t="str">
        <f t="shared" si="2"/>
        <v>панельные</v>
      </c>
      <c r="F42" s="21">
        <v>8651.7000000000007</v>
      </c>
      <c r="G42" s="22">
        <v>8046.081000000001</v>
      </c>
      <c r="H42" s="13">
        <v>346</v>
      </c>
      <c r="I42" s="22">
        <v>10209952.028527999</v>
      </c>
      <c r="J42" s="21">
        <v>0</v>
      </c>
      <c r="K42" s="22">
        <v>0</v>
      </c>
      <c r="L42" s="21">
        <v>10209952.028527999</v>
      </c>
      <c r="M42" s="10">
        <v>45291</v>
      </c>
    </row>
    <row r="43" spans="1:13" s="3" customFormat="1" ht="55.15" customHeight="1" x14ac:dyDescent="0.25">
      <c r="A43" s="2">
        <v>35</v>
      </c>
      <c r="B43" s="8" t="s">
        <v>109</v>
      </c>
      <c r="C43" s="8" t="s">
        <v>188</v>
      </c>
      <c r="D43" s="37">
        <v>1995</v>
      </c>
      <c r="E43" s="9" t="str">
        <f t="shared" si="2"/>
        <v>панельные</v>
      </c>
      <c r="F43" s="21">
        <v>7161.7</v>
      </c>
      <c r="G43" s="22">
        <v>6660.3810000000003</v>
      </c>
      <c r="H43" s="13">
        <v>286</v>
      </c>
      <c r="I43" s="22">
        <v>10209952.028527999</v>
      </c>
      <c r="J43" s="21">
        <v>0</v>
      </c>
      <c r="K43" s="22">
        <v>0</v>
      </c>
      <c r="L43" s="21">
        <v>10209952.028527999</v>
      </c>
      <c r="M43" s="10">
        <v>45291</v>
      </c>
    </row>
    <row r="44" spans="1:13" s="3" customFormat="1" ht="55.15" customHeight="1" x14ac:dyDescent="0.25">
      <c r="A44" s="2">
        <v>36</v>
      </c>
      <c r="B44" s="8" t="s">
        <v>110</v>
      </c>
      <c r="C44" s="8" t="s">
        <v>189</v>
      </c>
      <c r="D44" s="37">
        <v>1972</v>
      </c>
      <c r="E44" s="9" t="str">
        <f t="shared" si="2"/>
        <v>панельные</v>
      </c>
      <c r="F44" s="21">
        <v>3885</v>
      </c>
      <c r="G44" s="22">
        <v>3613.05</v>
      </c>
      <c r="H44" s="13">
        <v>155</v>
      </c>
      <c r="I44" s="22">
        <v>6843301.3523519998</v>
      </c>
      <c r="J44" s="21">
        <v>0</v>
      </c>
      <c r="K44" s="22">
        <v>0</v>
      </c>
      <c r="L44" s="21">
        <v>6843301.3523519998</v>
      </c>
      <c r="M44" s="10">
        <v>45291</v>
      </c>
    </row>
    <row r="45" spans="1:13" s="3" customFormat="1" ht="72" customHeight="1" x14ac:dyDescent="0.25">
      <c r="A45" s="2">
        <v>37</v>
      </c>
      <c r="B45" s="8" t="s">
        <v>61</v>
      </c>
      <c r="C45" s="8" t="s">
        <v>190</v>
      </c>
      <c r="D45" s="37">
        <v>1965</v>
      </c>
      <c r="E45" s="9" t="str">
        <f t="shared" si="2"/>
        <v>панельные</v>
      </c>
      <c r="F45" s="21">
        <v>3248.3</v>
      </c>
      <c r="G45" s="22">
        <v>3020.9190000000003</v>
      </c>
      <c r="H45" s="13">
        <v>130</v>
      </c>
      <c r="I45" s="22">
        <v>11707105.159994798</v>
      </c>
      <c r="J45" s="21">
        <v>0</v>
      </c>
      <c r="K45" s="22">
        <v>0</v>
      </c>
      <c r="L45" s="21">
        <v>11707105.159994798</v>
      </c>
      <c r="M45" s="10">
        <v>45291</v>
      </c>
    </row>
    <row r="46" spans="1:13" s="3" customFormat="1" ht="72" customHeight="1" x14ac:dyDescent="0.25">
      <c r="A46" s="2">
        <v>38</v>
      </c>
      <c r="B46" s="8" t="s">
        <v>458</v>
      </c>
      <c r="C46" s="8" t="s">
        <v>459</v>
      </c>
      <c r="D46" s="37">
        <v>1926</v>
      </c>
      <c r="E46" s="9" t="str">
        <f t="shared" si="2"/>
        <v>кирпичные</v>
      </c>
      <c r="F46" s="21">
        <v>896.2</v>
      </c>
      <c r="G46" s="22">
        <v>833.46600000000012</v>
      </c>
      <c r="H46" s="13">
        <v>36</v>
      </c>
      <c r="I46" s="22">
        <v>10636813.500794001</v>
      </c>
      <c r="J46" s="21">
        <v>0</v>
      </c>
      <c r="K46" s="22">
        <v>0</v>
      </c>
      <c r="L46" s="21">
        <v>10636813.500794001</v>
      </c>
      <c r="M46" s="10">
        <v>45291</v>
      </c>
    </row>
    <row r="47" spans="1:13" s="3" customFormat="1" ht="55.15" customHeight="1" x14ac:dyDescent="0.25">
      <c r="A47" s="2">
        <v>39</v>
      </c>
      <c r="B47" s="8" t="s">
        <v>111</v>
      </c>
      <c r="C47" s="8" t="s">
        <v>191</v>
      </c>
      <c r="D47" s="37">
        <v>1995</v>
      </c>
      <c r="E47" s="9" t="str">
        <f t="shared" si="2"/>
        <v>панельные</v>
      </c>
      <c r="F47" s="21">
        <v>5300.2</v>
      </c>
      <c r="G47" s="22">
        <v>4929.1859999999997</v>
      </c>
      <c r="H47" s="13">
        <v>212</v>
      </c>
      <c r="I47" s="22">
        <v>10209952.028527999</v>
      </c>
      <c r="J47" s="21">
        <v>0</v>
      </c>
      <c r="K47" s="22">
        <v>0</v>
      </c>
      <c r="L47" s="21">
        <v>10209952.028527999</v>
      </c>
      <c r="M47" s="10">
        <v>45291</v>
      </c>
    </row>
    <row r="48" spans="1:13" s="3" customFormat="1" ht="55.15" customHeight="1" x14ac:dyDescent="0.25">
      <c r="A48" s="2">
        <v>40</v>
      </c>
      <c r="B48" s="8" t="s">
        <v>52</v>
      </c>
      <c r="C48" s="8" t="s">
        <v>219</v>
      </c>
      <c r="D48" s="37">
        <v>1903</v>
      </c>
      <c r="E48" s="9" t="str">
        <f t="shared" si="2"/>
        <v>кирпичные</v>
      </c>
      <c r="F48" s="21">
        <v>727.5</v>
      </c>
      <c r="G48" s="22">
        <v>676.57500000000005</v>
      </c>
      <c r="H48" s="13">
        <v>29</v>
      </c>
      <c r="I48" s="22">
        <v>13687284.571582001</v>
      </c>
      <c r="J48" s="21">
        <v>0</v>
      </c>
      <c r="K48" s="22">
        <v>0</v>
      </c>
      <c r="L48" s="21">
        <v>13687284.571582001</v>
      </c>
      <c r="M48" s="10">
        <v>45291</v>
      </c>
    </row>
    <row r="49" spans="1:13" s="3" customFormat="1" ht="71.45" customHeight="1" x14ac:dyDescent="0.25">
      <c r="A49" s="2">
        <v>41</v>
      </c>
      <c r="B49" s="8" t="s">
        <v>148</v>
      </c>
      <c r="C49" s="8" t="s">
        <v>192</v>
      </c>
      <c r="D49" s="37">
        <v>1999</v>
      </c>
      <c r="E49" s="9" t="str">
        <f t="shared" si="2"/>
        <v>панельные</v>
      </c>
      <c r="F49" s="21">
        <v>2315.8000000000002</v>
      </c>
      <c r="G49" s="22">
        <v>2153.6940000000004</v>
      </c>
      <c r="H49" s="13">
        <v>93</v>
      </c>
      <c r="I49" s="22">
        <v>3476650.6761759999</v>
      </c>
      <c r="J49" s="21">
        <v>0</v>
      </c>
      <c r="K49" s="22">
        <v>0</v>
      </c>
      <c r="L49" s="21">
        <v>3476650.6761759999</v>
      </c>
      <c r="M49" s="10">
        <v>45291</v>
      </c>
    </row>
    <row r="50" spans="1:13" s="3" customFormat="1" ht="67.7" customHeight="1" x14ac:dyDescent="0.25">
      <c r="A50" s="2">
        <v>42</v>
      </c>
      <c r="B50" s="8" t="s">
        <v>112</v>
      </c>
      <c r="C50" s="8" t="s">
        <v>193</v>
      </c>
      <c r="D50" s="37">
        <v>1998</v>
      </c>
      <c r="E50" s="9" t="str">
        <f t="shared" si="2"/>
        <v>панельные</v>
      </c>
      <c r="F50" s="21">
        <v>4601.8999999999996</v>
      </c>
      <c r="G50" s="22">
        <v>4279.7669999999998</v>
      </c>
      <c r="H50" s="13">
        <v>184</v>
      </c>
      <c r="I50" s="22">
        <v>6843301.3523519998</v>
      </c>
      <c r="J50" s="21">
        <v>0</v>
      </c>
      <c r="K50" s="22">
        <v>0</v>
      </c>
      <c r="L50" s="21">
        <v>6843301.3523519998</v>
      </c>
      <c r="M50" s="10">
        <v>45291</v>
      </c>
    </row>
    <row r="51" spans="1:13" s="3" customFormat="1" ht="67.7" customHeight="1" x14ac:dyDescent="0.25">
      <c r="A51" s="2">
        <v>43</v>
      </c>
      <c r="B51" s="8" t="s">
        <v>53</v>
      </c>
      <c r="C51" s="8" t="s">
        <v>79</v>
      </c>
      <c r="D51" s="37">
        <v>1928</v>
      </c>
      <c r="E51" s="9" t="str">
        <f t="shared" si="2"/>
        <v>кирпичные</v>
      </c>
      <c r="F51" s="21">
        <v>814.2</v>
      </c>
      <c r="G51" s="22">
        <v>757.20600000000013</v>
      </c>
      <c r="H51" s="13">
        <v>33</v>
      </c>
      <c r="I51" s="22">
        <v>7713062.7259999998</v>
      </c>
      <c r="J51" s="21">
        <v>0</v>
      </c>
      <c r="K51" s="22">
        <v>0</v>
      </c>
      <c r="L51" s="21">
        <v>7713062.7259999998</v>
      </c>
      <c r="M51" s="10">
        <v>45291</v>
      </c>
    </row>
    <row r="52" spans="1:13" s="3" customFormat="1" ht="67.7" customHeight="1" x14ac:dyDescent="0.25">
      <c r="A52" s="2">
        <v>44</v>
      </c>
      <c r="B52" s="8" t="s">
        <v>391</v>
      </c>
      <c r="C52" s="8" t="s">
        <v>464</v>
      </c>
      <c r="D52" s="37">
        <v>1913</v>
      </c>
      <c r="E52" s="9" t="str">
        <f t="shared" si="2"/>
        <v>кирпичные</v>
      </c>
      <c r="F52" s="21">
        <v>1580.2</v>
      </c>
      <c r="G52" s="22">
        <v>1469.586</v>
      </c>
      <c r="H52" s="13">
        <v>63</v>
      </c>
      <c r="I52" s="22">
        <v>10872503.442458002</v>
      </c>
      <c r="J52" s="21">
        <v>0</v>
      </c>
      <c r="K52" s="22">
        <v>0</v>
      </c>
      <c r="L52" s="21">
        <v>10872503.442458002</v>
      </c>
      <c r="M52" s="10">
        <v>45291</v>
      </c>
    </row>
    <row r="53" spans="1:13" s="3" customFormat="1" ht="55.15" customHeight="1" x14ac:dyDescent="0.25">
      <c r="A53" s="2">
        <v>45</v>
      </c>
      <c r="B53" s="8" t="s">
        <v>113</v>
      </c>
      <c r="C53" s="8" t="s">
        <v>194</v>
      </c>
      <c r="D53" s="37">
        <v>1945</v>
      </c>
      <c r="E53" s="9" t="str">
        <f t="shared" si="2"/>
        <v>кирпичные</v>
      </c>
      <c r="F53" s="21">
        <v>124.3</v>
      </c>
      <c r="G53" s="22">
        <v>115.599</v>
      </c>
      <c r="H53" s="13">
        <v>5</v>
      </c>
      <c r="I53" s="22">
        <v>1683581.9052391998</v>
      </c>
      <c r="J53" s="21">
        <v>0</v>
      </c>
      <c r="K53" s="22">
        <v>0</v>
      </c>
      <c r="L53" s="21">
        <v>1683581.9052391998</v>
      </c>
      <c r="M53" s="10">
        <v>45291</v>
      </c>
    </row>
    <row r="54" spans="1:13" s="3" customFormat="1" ht="55.15" customHeight="1" x14ac:dyDescent="0.25">
      <c r="A54" s="2">
        <v>46</v>
      </c>
      <c r="B54" s="8" t="s">
        <v>239</v>
      </c>
      <c r="C54" s="8" t="s">
        <v>465</v>
      </c>
      <c r="D54" s="37">
        <v>1905</v>
      </c>
      <c r="E54" s="9" t="str">
        <f t="shared" si="2"/>
        <v>кирпичные</v>
      </c>
      <c r="F54" s="21">
        <v>608.6</v>
      </c>
      <c r="G54" s="22">
        <v>565.99800000000005</v>
      </c>
      <c r="H54" s="13">
        <v>24</v>
      </c>
      <c r="I54" s="22">
        <v>7007697.2551560001</v>
      </c>
      <c r="J54" s="21">
        <v>0</v>
      </c>
      <c r="K54" s="22">
        <v>0</v>
      </c>
      <c r="L54" s="21">
        <v>7007697.2551560001</v>
      </c>
      <c r="M54" s="10">
        <v>45291</v>
      </c>
    </row>
    <row r="55" spans="1:13" s="3" customFormat="1" ht="55.15" customHeight="1" x14ac:dyDescent="0.25">
      <c r="A55" s="2">
        <v>47</v>
      </c>
      <c r="B55" s="8" t="s">
        <v>245</v>
      </c>
      <c r="C55" s="8" t="s">
        <v>246</v>
      </c>
      <c r="D55" s="37">
        <v>1944</v>
      </c>
      <c r="E55" s="9" t="str">
        <f t="shared" si="2"/>
        <v>кирпичные</v>
      </c>
      <c r="F55" s="21">
        <v>6049.5</v>
      </c>
      <c r="G55" s="22">
        <v>5626.0349999999999</v>
      </c>
      <c r="H55" s="13">
        <v>242</v>
      </c>
      <c r="I55" s="22">
        <v>8784678.8690000009</v>
      </c>
      <c r="J55" s="21">
        <v>0</v>
      </c>
      <c r="K55" s="22">
        <v>0</v>
      </c>
      <c r="L55" s="21">
        <v>8784678.8690000009</v>
      </c>
      <c r="M55" s="10">
        <v>45291</v>
      </c>
    </row>
    <row r="56" spans="1:13" s="3" customFormat="1" ht="55.15" customHeight="1" x14ac:dyDescent="0.25">
      <c r="A56" s="2">
        <v>48</v>
      </c>
      <c r="B56" s="8" t="s">
        <v>240</v>
      </c>
      <c r="C56" s="8" t="s">
        <v>240</v>
      </c>
      <c r="D56" s="37">
        <v>1929</v>
      </c>
      <c r="E56" s="9" t="str">
        <f t="shared" si="2"/>
        <v>кирпичные</v>
      </c>
      <c r="F56" s="21">
        <v>3876</v>
      </c>
      <c r="G56" s="22">
        <v>3604.6800000000003</v>
      </c>
      <c r="H56" s="13">
        <v>155</v>
      </c>
      <c r="I56" s="22">
        <v>22939081.901482001</v>
      </c>
      <c r="J56" s="21">
        <v>0</v>
      </c>
      <c r="K56" s="22">
        <v>0</v>
      </c>
      <c r="L56" s="21">
        <v>22939081.901482001</v>
      </c>
      <c r="M56" s="10">
        <v>45291</v>
      </c>
    </row>
    <row r="57" spans="1:13" s="3" customFormat="1" ht="55.15" customHeight="1" x14ac:dyDescent="0.25">
      <c r="A57" s="2">
        <v>49</v>
      </c>
      <c r="B57" s="8" t="s">
        <v>62</v>
      </c>
      <c r="C57" s="8" t="s">
        <v>195</v>
      </c>
      <c r="D57" s="37">
        <v>1960</v>
      </c>
      <c r="E57" s="9" t="str">
        <f t="shared" si="2"/>
        <v>панельные</v>
      </c>
      <c r="F57" s="21">
        <v>2085.9</v>
      </c>
      <c r="G57" s="22">
        <v>1939.8870000000002</v>
      </c>
      <c r="H57" s="13">
        <v>83</v>
      </c>
      <c r="I57" s="22">
        <v>12451611.540439999</v>
      </c>
      <c r="J57" s="21">
        <v>0</v>
      </c>
      <c r="K57" s="22">
        <v>0</v>
      </c>
      <c r="L57" s="21">
        <v>12451611.540439999</v>
      </c>
      <c r="M57" s="10">
        <v>45291</v>
      </c>
    </row>
    <row r="58" spans="1:13" s="3" customFormat="1" ht="55.15" customHeight="1" x14ac:dyDescent="0.25">
      <c r="A58" s="2">
        <v>50</v>
      </c>
      <c r="B58" s="8" t="s">
        <v>149</v>
      </c>
      <c r="C58" s="8" t="s">
        <v>196</v>
      </c>
      <c r="D58" s="37">
        <v>1910</v>
      </c>
      <c r="E58" s="9" t="str">
        <f t="shared" si="2"/>
        <v>кирпичные</v>
      </c>
      <c r="F58" s="21">
        <v>745</v>
      </c>
      <c r="G58" s="22">
        <v>692.85</v>
      </c>
      <c r="H58" s="13">
        <v>30</v>
      </c>
      <c r="I58" s="22">
        <v>10410335.1213472</v>
      </c>
      <c r="J58" s="21">
        <v>0</v>
      </c>
      <c r="K58" s="22">
        <v>0</v>
      </c>
      <c r="L58" s="21">
        <v>10410335.1213472</v>
      </c>
      <c r="M58" s="10">
        <v>45291</v>
      </c>
    </row>
    <row r="59" spans="1:13" s="3" customFormat="1" ht="55.15" customHeight="1" x14ac:dyDescent="0.25">
      <c r="A59" s="2">
        <v>51</v>
      </c>
      <c r="B59" s="8" t="s">
        <v>114</v>
      </c>
      <c r="C59" s="8" t="s">
        <v>197</v>
      </c>
      <c r="D59" s="37">
        <v>1996</v>
      </c>
      <c r="E59" s="9" t="str">
        <f t="shared" si="2"/>
        <v>панельные</v>
      </c>
      <c r="F59" s="21">
        <v>7413.6</v>
      </c>
      <c r="G59" s="22">
        <v>6894.648000000001</v>
      </c>
      <c r="H59" s="13">
        <v>297</v>
      </c>
      <c r="I59" s="22">
        <v>10209952.028527999</v>
      </c>
      <c r="J59" s="21">
        <v>0</v>
      </c>
      <c r="K59" s="22">
        <v>0</v>
      </c>
      <c r="L59" s="21">
        <v>10209952.028527999</v>
      </c>
      <c r="M59" s="10">
        <v>45291</v>
      </c>
    </row>
    <row r="60" spans="1:13" s="3" customFormat="1" ht="55.15" customHeight="1" x14ac:dyDescent="0.25">
      <c r="A60" s="2">
        <v>52</v>
      </c>
      <c r="B60" s="8" t="s">
        <v>115</v>
      </c>
      <c r="C60" s="8" t="s">
        <v>198</v>
      </c>
      <c r="D60" s="37">
        <v>1962</v>
      </c>
      <c r="E60" s="9" t="str">
        <f t="shared" si="2"/>
        <v>панельные</v>
      </c>
      <c r="F60" s="21">
        <v>1257.8</v>
      </c>
      <c r="G60" s="22">
        <v>1169.7539999999999</v>
      </c>
      <c r="H60" s="13">
        <v>50</v>
      </c>
      <c r="I60" s="22">
        <v>7277837.9071479989</v>
      </c>
      <c r="J60" s="21">
        <v>0</v>
      </c>
      <c r="K60" s="22">
        <v>0</v>
      </c>
      <c r="L60" s="21">
        <v>7277837.9071479989</v>
      </c>
      <c r="M60" s="10">
        <v>45291</v>
      </c>
    </row>
    <row r="61" spans="1:13" s="3" customFormat="1" ht="55.15" customHeight="1" x14ac:dyDescent="0.25">
      <c r="A61" s="2">
        <v>53</v>
      </c>
      <c r="B61" s="8" t="s">
        <v>63</v>
      </c>
      <c r="C61" s="8" t="s">
        <v>199</v>
      </c>
      <c r="D61" s="37">
        <v>1935</v>
      </c>
      <c r="E61" s="9" t="str">
        <f t="shared" si="2"/>
        <v>кирпичные</v>
      </c>
      <c r="F61" s="21">
        <v>748</v>
      </c>
      <c r="G61" s="22">
        <v>695.64</v>
      </c>
      <c r="H61" s="13">
        <v>30</v>
      </c>
      <c r="I61" s="22">
        <v>9001070.9862073194</v>
      </c>
      <c r="J61" s="21">
        <v>0</v>
      </c>
      <c r="K61" s="22">
        <v>0</v>
      </c>
      <c r="L61" s="21">
        <v>9001070.9862073194</v>
      </c>
      <c r="M61" s="10">
        <v>45291</v>
      </c>
    </row>
    <row r="62" spans="1:13" s="3" customFormat="1" ht="69.95" customHeight="1" x14ac:dyDescent="0.25">
      <c r="A62" s="2">
        <v>54</v>
      </c>
      <c r="B62" s="8" t="s">
        <v>461</v>
      </c>
      <c r="C62" s="8" t="s">
        <v>220</v>
      </c>
      <c r="D62" s="37">
        <v>1926</v>
      </c>
      <c r="E62" s="9" t="str">
        <f t="shared" si="2"/>
        <v>кирпичные</v>
      </c>
      <c r="F62" s="22">
        <v>3448.5</v>
      </c>
      <c r="G62" s="13">
        <v>3207.105</v>
      </c>
      <c r="H62" s="22">
        <v>138</v>
      </c>
      <c r="I62" s="22">
        <v>23271363.600000001</v>
      </c>
      <c r="J62" s="21">
        <v>0</v>
      </c>
      <c r="K62" s="22">
        <v>0</v>
      </c>
      <c r="L62" s="21">
        <f>I62</f>
        <v>23271363.600000001</v>
      </c>
      <c r="M62" s="10">
        <v>45291</v>
      </c>
    </row>
    <row r="63" spans="1:13" s="3" customFormat="1" ht="55.15" customHeight="1" x14ac:dyDescent="0.25">
      <c r="A63" s="2">
        <v>55</v>
      </c>
      <c r="B63" s="8" t="s">
        <v>460</v>
      </c>
      <c r="C63" s="8" t="s">
        <v>460</v>
      </c>
      <c r="D63" s="37">
        <v>1937</v>
      </c>
      <c r="E63" s="9" t="str">
        <f t="shared" si="2"/>
        <v>кирпичные</v>
      </c>
      <c r="F63" s="21">
        <v>216</v>
      </c>
      <c r="G63" s="22">
        <v>200.88000000000002</v>
      </c>
      <c r="H63" s="13">
        <v>9</v>
      </c>
      <c r="I63" s="22">
        <v>350000</v>
      </c>
      <c r="J63" s="21">
        <v>0</v>
      </c>
      <c r="K63" s="22">
        <v>0</v>
      </c>
      <c r="L63" s="21">
        <v>350000</v>
      </c>
      <c r="M63" s="10">
        <v>45291</v>
      </c>
    </row>
    <row r="64" spans="1:13" s="3" customFormat="1" ht="55.15" customHeight="1" x14ac:dyDescent="0.25">
      <c r="A64" s="2">
        <v>56</v>
      </c>
      <c r="B64" s="8" t="s">
        <v>247</v>
      </c>
      <c r="C64" s="8" t="s">
        <v>248</v>
      </c>
      <c r="D64" s="37">
        <v>1930</v>
      </c>
      <c r="E64" s="9" t="str">
        <f t="shared" si="2"/>
        <v>кирпичные</v>
      </c>
      <c r="F64" s="21">
        <v>273.60000000000002</v>
      </c>
      <c r="G64" s="22">
        <v>254.44800000000004</v>
      </c>
      <c r="H64" s="13">
        <v>11</v>
      </c>
      <c r="I64" s="22">
        <v>5334157.8208360001</v>
      </c>
      <c r="J64" s="21">
        <v>0</v>
      </c>
      <c r="K64" s="22">
        <v>0</v>
      </c>
      <c r="L64" s="21">
        <v>5334157.8208360001</v>
      </c>
      <c r="M64" s="10">
        <v>45291</v>
      </c>
    </row>
    <row r="65" spans="1:13" s="3" customFormat="1" ht="72" customHeight="1" x14ac:dyDescent="0.25">
      <c r="A65" s="2">
        <v>57</v>
      </c>
      <c r="B65" s="8" t="s">
        <v>29</v>
      </c>
      <c r="C65" s="8" t="s">
        <v>123</v>
      </c>
      <c r="D65" s="37">
        <v>1927</v>
      </c>
      <c r="E65" s="9" t="str">
        <f t="shared" si="2"/>
        <v>кирпичные</v>
      </c>
      <c r="F65" s="21">
        <v>356.1</v>
      </c>
      <c r="G65" s="22">
        <v>331.17300000000006</v>
      </c>
      <c r="H65" s="13">
        <v>14</v>
      </c>
      <c r="I65" s="22">
        <v>2980763.3160000001</v>
      </c>
      <c r="J65" s="21">
        <v>0</v>
      </c>
      <c r="K65" s="22">
        <v>0</v>
      </c>
      <c r="L65" s="21">
        <v>2980763.3160000001</v>
      </c>
      <c r="M65" s="10">
        <v>45291</v>
      </c>
    </row>
    <row r="66" spans="1:13" s="3" customFormat="1" ht="77.45" customHeight="1" x14ac:dyDescent="0.25">
      <c r="A66" s="2">
        <v>58</v>
      </c>
      <c r="B66" s="8" t="s">
        <v>30</v>
      </c>
      <c r="C66" s="8" t="s">
        <v>124</v>
      </c>
      <c r="D66" s="37">
        <v>1927</v>
      </c>
      <c r="E66" s="9" t="str">
        <f t="shared" si="2"/>
        <v>кирпичные</v>
      </c>
      <c r="F66" s="21">
        <v>1169.9000000000001</v>
      </c>
      <c r="G66" s="22">
        <v>1088.0070000000001</v>
      </c>
      <c r="H66" s="13">
        <v>47</v>
      </c>
      <c r="I66" s="22">
        <v>9222273.1520000007</v>
      </c>
      <c r="J66" s="21">
        <v>0</v>
      </c>
      <c r="K66" s="22">
        <v>0</v>
      </c>
      <c r="L66" s="21">
        <v>9222273.1520000007</v>
      </c>
      <c r="M66" s="10">
        <v>45291</v>
      </c>
    </row>
    <row r="67" spans="1:13" s="3" customFormat="1" ht="76.150000000000006" customHeight="1" x14ac:dyDescent="0.25">
      <c r="A67" s="2">
        <v>59</v>
      </c>
      <c r="B67" s="8" t="s">
        <v>31</v>
      </c>
      <c r="C67" s="8" t="s">
        <v>125</v>
      </c>
      <c r="D67" s="37">
        <v>1927</v>
      </c>
      <c r="E67" s="9" t="str">
        <f t="shared" si="2"/>
        <v>кирпичные</v>
      </c>
      <c r="F67" s="21">
        <v>201.6</v>
      </c>
      <c r="G67" s="22">
        <v>187.488</v>
      </c>
      <c r="H67" s="13">
        <v>8</v>
      </c>
      <c r="I67" s="22">
        <v>1791731.148</v>
      </c>
      <c r="J67" s="21">
        <v>0</v>
      </c>
      <c r="K67" s="22">
        <v>0</v>
      </c>
      <c r="L67" s="21">
        <v>1791731.148</v>
      </c>
      <c r="M67" s="10">
        <v>45291</v>
      </c>
    </row>
    <row r="68" spans="1:13" s="3" customFormat="1" ht="55.15" customHeight="1" x14ac:dyDescent="0.25">
      <c r="A68" s="2">
        <v>60</v>
      </c>
      <c r="B68" s="8" t="s">
        <v>64</v>
      </c>
      <c r="C68" s="8" t="s">
        <v>200</v>
      </c>
      <c r="D68" s="37">
        <v>1996</v>
      </c>
      <c r="E68" s="9" t="s">
        <v>60</v>
      </c>
      <c r="F68" s="21">
        <v>1108.3</v>
      </c>
      <c r="G68" s="22">
        <v>1030.7190000000001</v>
      </c>
      <c r="H68" s="13">
        <v>44</v>
      </c>
      <c r="I68" s="22">
        <v>3476650.6761759999</v>
      </c>
      <c r="J68" s="21">
        <v>0</v>
      </c>
      <c r="K68" s="22">
        <v>0</v>
      </c>
      <c r="L68" s="21">
        <v>3476650.6761759999</v>
      </c>
      <c r="M68" s="10">
        <v>45291</v>
      </c>
    </row>
    <row r="69" spans="1:13" s="3" customFormat="1" ht="55.15" customHeight="1" x14ac:dyDescent="0.25">
      <c r="A69" s="2">
        <v>61</v>
      </c>
      <c r="B69" s="8" t="s">
        <v>116</v>
      </c>
      <c r="C69" s="8" t="s">
        <v>201</v>
      </c>
      <c r="D69" s="37">
        <v>1998</v>
      </c>
      <c r="E69" s="9" t="str">
        <f t="shared" ref="E69:E109" si="9">IF(D69&lt;=1945,"кирпичные","панельные")</f>
        <v>панельные</v>
      </c>
      <c r="F69" s="21">
        <v>4924.7</v>
      </c>
      <c r="G69" s="22">
        <v>4579.9710000000005</v>
      </c>
      <c r="H69" s="13">
        <v>197</v>
      </c>
      <c r="I69" s="22">
        <v>6843301.3523519998</v>
      </c>
      <c r="J69" s="21">
        <v>0</v>
      </c>
      <c r="K69" s="22">
        <v>0</v>
      </c>
      <c r="L69" s="21">
        <v>6843301.3523519998</v>
      </c>
      <c r="M69" s="10">
        <v>45291</v>
      </c>
    </row>
    <row r="70" spans="1:13" s="3" customFormat="1" ht="55.15" customHeight="1" x14ac:dyDescent="0.25">
      <c r="A70" s="2">
        <v>62</v>
      </c>
      <c r="B70" s="8" t="s">
        <v>249</v>
      </c>
      <c r="C70" s="8" t="s">
        <v>250</v>
      </c>
      <c r="D70" s="37">
        <v>1945</v>
      </c>
      <c r="E70" s="9" t="str">
        <f t="shared" si="9"/>
        <v>кирпичные</v>
      </c>
      <c r="F70" s="21">
        <v>303.8</v>
      </c>
      <c r="G70" s="22">
        <v>282.53400000000005</v>
      </c>
      <c r="H70" s="13">
        <v>12</v>
      </c>
      <c r="I70" s="22">
        <v>4718383.6864900002</v>
      </c>
      <c r="J70" s="21">
        <v>0</v>
      </c>
      <c r="K70" s="22">
        <v>0</v>
      </c>
      <c r="L70" s="21">
        <v>4718383.6864900002</v>
      </c>
      <c r="M70" s="10">
        <v>45291</v>
      </c>
    </row>
    <row r="71" spans="1:13" s="3" customFormat="1" ht="55.15" customHeight="1" x14ac:dyDescent="0.25">
      <c r="A71" s="2">
        <v>63</v>
      </c>
      <c r="B71" s="8" t="s">
        <v>150</v>
      </c>
      <c r="C71" s="8" t="s">
        <v>202</v>
      </c>
      <c r="D71" s="37">
        <v>1945</v>
      </c>
      <c r="E71" s="9" t="str">
        <f t="shared" si="9"/>
        <v>кирпичные</v>
      </c>
      <c r="F71" s="21">
        <v>987.5</v>
      </c>
      <c r="G71" s="22">
        <v>918.375</v>
      </c>
      <c r="H71" s="13">
        <v>40</v>
      </c>
      <c r="I71" s="22">
        <v>8112651.5159999998</v>
      </c>
      <c r="J71" s="21">
        <v>0</v>
      </c>
      <c r="K71" s="22">
        <v>0</v>
      </c>
      <c r="L71" s="21">
        <v>8112651.5159999998</v>
      </c>
      <c r="M71" s="10">
        <v>45291</v>
      </c>
    </row>
    <row r="72" spans="1:13" s="3" customFormat="1" ht="55.15" customHeight="1" x14ac:dyDescent="0.25">
      <c r="A72" s="2">
        <v>64</v>
      </c>
      <c r="B72" s="8" t="s">
        <v>151</v>
      </c>
      <c r="C72" s="8" t="s">
        <v>151</v>
      </c>
      <c r="D72" s="37">
        <v>1945</v>
      </c>
      <c r="E72" s="9" t="str">
        <f t="shared" si="9"/>
        <v>кирпичные</v>
      </c>
      <c r="F72" s="21">
        <v>461.4</v>
      </c>
      <c r="G72" s="22">
        <v>429.10199999999998</v>
      </c>
      <c r="H72" s="13">
        <v>18</v>
      </c>
      <c r="I72" s="22">
        <v>3892401.9748200001</v>
      </c>
      <c r="J72" s="21">
        <v>0</v>
      </c>
      <c r="K72" s="22">
        <v>0</v>
      </c>
      <c r="L72" s="21">
        <v>3892401.9748200001</v>
      </c>
      <c r="M72" s="10">
        <v>45291</v>
      </c>
    </row>
    <row r="73" spans="1:13" s="3" customFormat="1" ht="55.15" customHeight="1" x14ac:dyDescent="0.25">
      <c r="A73" s="2">
        <v>65</v>
      </c>
      <c r="B73" s="8" t="s">
        <v>286</v>
      </c>
      <c r="C73" s="8" t="s">
        <v>287</v>
      </c>
      <c r="D73" s="37">
        <v>1927</v>
      </c>
      <c r="E73" s="9" t="str">
        <f t="shared" si="9"/>
        <v>кирпичные</v>
      </c>
      <c r="F73" s="21">
        <v>640</v>
      </c>
      <c r="G73" s="22">
        <v>595.20000000000005</v>
      </c>
      <c r="H73" s="13">
        <v>26</v>
      </c>
      <c r="I73" s="22">
        <v>280000</v>
      </c>
      <c r="J73" s="21">
        <v>0</v>
      </c>
      <c r="K73" s="22">
        <v>0</v>
      </c>
      <c r="L73" s="21">
        <v>280000</v>
      </c>
      <c r="M73" s="10">
        <v>45291</v>
      </c>
    </row>
    <row r="74" spans="1:13" s="3" customFormat="1" ht="55.15" customHeight="1" x14ac:dyDescent="0.25">
      <c r="A74" s="2">
        <v>66</v>
      </c>
      <c r="B74" s="8" t="s">
        <v>152</v>
      </c>
      <c r="C74" s="8" t="s">
        <v>203</v>
      </c>
      <c r="D74" s="37">
        <v>1999</v>
      </c>
      <c r="E74" s="9" t="str">
        <f t="shared" si="9"/>
        <v>панельные</v>
      </c>
      <c r="F74" s="21">
        <v>2501.9</v>
      </c>
      <c r="G74" s="22">
        <v>2326.7670000000003</v>
      </c>
      <c r="H74" s="13">
        <v>100</v>
      </c>
      <c r="I74" s="22">
        <v>3476650.6761759999</v>
      </c>
      <c r="J74" s="21">
        <v>0</v>
      </c>
      <c r="K74" s="22">
        <v>0</v>
      </c>
      <c r="L74" s="21">
        <v>3476650.6761759999</v>
      </c>
      <c r="M74" s="10">
        <v>45291</v>
      </c>
    </row>
    <row r="75" spans="1:13" s="3" customFormat="1" ht="55.15" customHeight="1" x14ac:dyDescent="0.25">
      <c r="A75" s="2">
        <v>67</v>
      </c>
      <c r="B75" s="8" t="s">
        <v>153</v>
      </c>
      <c r="C75" s="8" t="s">
        <v>204</v>
      </c>
      <c r="D75" s="37">
        <v>1999</v>
      </c>
      <c r="E75" s="9" t="str">
        <f t="shared" si="9"/>
        <v>панельные</v>
      </c>
      <c r="F75" s="21">
        <v>2483.4</v>
      </c>
      <c r="G75" s="22">
        <v>2309.5620000000004</v>
      </c>
      <c r="H75" s="13">
        <v>99</v>
      </c>
      <c r="I75" s="22">
        <v>3476650.6761759999</v>
      </c>
      <c r="J75" s="21">
        <v>0</v>
      </c>
      <c r="K75" s="22">
        <v>0</v>
      </c>
      <c r="L75" s="21">
        <v>3476650.6761759999</v>
      </c>
      <c r="M75" s="10">
        <v>45291</v>
      </c>
    </row>
    <row r="76" spans="1:13" s="3" customFormat="1" ht="55.15" customHeight="1" x14ac:dyDescent="0.25">
      <c r="A76" s="2">
        <v>68</v>
      </c>
      <c r="B76" s="8" t="s">
        <v>117</v>
      </c>
      <c r="C76" s="8" t="s">
        <v>205</v>
      </c>
      <c r="D76" s="37">
        <v>1943</v>
      </c>
      <c r="E76" s="9" t="str">
        <f t="shared" si="9"/>
        <v>кирпичные</v>
      </c>
      <c r="F76" s="21">
        <v>680.6</v>
      </c>
      <c r="G76" s="22">
        <v>632.95800000000008</v>
      </c>
      <c r="H76" s="13">
        <v>27</v>
      </c>
      <c r="I76" s="22">
        <v>7182100.7910342002</v>
      </c>
      <c r="J76" s="21">
        <v>0</v>
      </c>
      <c r="K76" s="22">
        <v>0</v>
      </c>
      <c r="L76" s="21">
        <v>7182100.7910342002</v>
      </c>
      <c r="M76" s="10">
        <v>45291</v>
      </c>
    </row>
    <row r="77" spans="1:13" s="3" customFormat="1" ht="75.2" customHeight="1" x14ac:dyDescent="0.25">
      <c r="A77" s="2">
        <v>69</v>
      </c>
      <c r="B77" s="8" t="s">
        <v>118</v>
      </c>
      <c r="C77" s="8" t="s">
        <v>118</v>
      </c>
      <c r="D77" s="37">
        <v>1997</v>
      </c>
      <c r="E77" s="9" t="str">
        <f t="shared" si="9"/>
        <v>панельные</v>
      </c>
      <c r="F77" s="21">
        <v>2837.7</v>
      </c>
      <c r="G77" s="22">
        <v>2639.0610000000001</v>
      </c>
      <c r="H77" s="13">
        <v>114</v>
      </c>
      <c r="I77" s="22">
        <v>3476650.6761759999</v>
      </c>
      <c r="J77" s="21">
        <v>0</v>
      </c>
      <c r="K77" s="22">
        <v>0</v>
      </c>
      <c r="L77" s="21">
        <v>3476650.6761759999</v>
      </c>
      <c r="M77" s="10">
        <v>45291</v>
      </c>
    </row>
    <row r="78" spans="1:13" s="3" customFormat="1" ht="55.15" customHeight="1" x14ac:dyDescent="0.25">
      <c r="A78" s="2">
        <v>70</v>
      </c>
      <c r="B78" s="8" t="s">
        <v>65</v>
      </c>
      <c r="C78" s="8" t="s">
        <v>65</v>
      </c>
      <c r="D78" s="37">
        <v>1996</v>
      </c>
      <c r="E78" s="9" t="str">
        <f t="shared" si="9"/>
        <v>панельные</v>
      </c>
      <c r="F78" s="21">
        <v>6488.5</v>
      </c>
      <c r="G78" s="22">
        <v>6034.3050000000003</v>
      </c>
      <c r="H78" s="13">
        <v>260</v>
      </c>
      <c r="I78" s="22">
        <v>10209952.028527999</v>
      </c>
      <c r="J78" s="21">
        <v>0</v>
      </c>
      <c r="K78" s="22">
        <v>0</v>
      </c>
      <c r="L78" s="21">
        <v>10209952.028527999</v>
      </c>
      <c r="M78" s="10">
        <v>45291</v>
      </c>
    </row>
    <row r="79" spans="1:13" s="3" customFormat="1" ht="55.15" customHeight="1" x14ac:dyDescent="0.25">
      <c r="A79" s="2">
        <v>71</v>
      </c>
      <c r="B79" s="8" t="s">
        <v>66</v>
      </c>
      <c r="C79" s="8" t="s">
        <v>66</v>
      </c>
      <c r="D79" s="37">
        <v>1995</v>
      </c>
      <c r="E79" s="9" t="str">
        <f t="shared" si="9"/>
        <v>панельные</v>
      </c>
      <c r="F79" s="21">
        <v>6444.4</v>
      </c>
      <c r="G79" s="22">
        <v>5993.2920000000004</v>
      </c>
      <c r="H79" s="13">
        <v>258</v>
      </c>
      <c r="I79" s="22">
        <v>10209952.028527999</v>
      </c>
      <c r="J79" s="21">
        <v>0</v>
      </c>
      <c r="K79" s="22">
        <v>0</v>
      </c>
      <c r="L79" s="21">
        <v>10209952.028527999</v>
      </c>
      <c r="M79" s="10">
        <v>45291</v>
      </c>
    </row>
    <row r="80" spans="1:13" s="3" customFormat="1" ht="55.15" customHeight="1" x14ac:dyDescent="0.25">
      <c r="A80" s="2">
        <v>72</v>
      </c>
      <c r="B80" s="8" t="s">
        <v>251</v>
      </c>
      <c r="C80" s="8" t="s">
        <v>252</v>
      </c>
      <c r="D80" s="37">
        <v>1929</v>
      </c>
      <c r="E80" s="9" t="str">
        <f t="shared" si="9"/>
        <v>кирпичные</v>
      </c>
      <c r="F80" s="21">
        <v>940.2</v>
      </c>
      <c r="G80" s="22">
        <v>874.38600000000008</v>
      </c>
      <c r="H80" s="13">
        <v>38</v>
      </c>
      <c r="I80" s="22">
        <v>13426493.979226399</v>
      </c>
      <c r="J80" s="21">
        <v>0</v>
      </c>
      <c r="K80" s="22">
        <v>0</v>
      </c>
      <c r="L80" s="21">
        <v>13426493.979226399</v>
      </c>
      <c r="M80" s="10">
        <v>45291</v>
      </c>
    </row>
    <row r="81" spans="1:13" s="3" customFormat="1" ht="55.15" customHeight="1" x14ac:dyDescent="0.25">
      <c r="A81" s="2">
        <v>73</v>
      </c>
      <c r="B81" s="8" t="s">
        <v>67</v>
      </c>
      <c r="C81" s="8" t="s">
        <v>67</v>
      </c>
      <c r="D81" s="37">
        <v>1995</v>
      </c>
      <c r="E81" s="9" t="str">
        <f t="shared" si="9"/>
        <v>панельные</v>
      </c>
      <c r="F81" s="21">
        <v>3592</v>
      </c>
      <c r="G81" s="22">
        <v>3340.5600000000004</v>
      </c>
      <c r="H81" s="13">
        <v>144</v>
      </c>
      <c r="I81" s="22">
        <v>6843301.3523519998</v>
      </c>
      <c r="J81" s="21">
        <v>0</v>
      </c>
      <c r="K81" s="22">
        <v>0</v>
      </c>
      <c r="L81" s="21">
        <v>6843301.3523519998</v>
      </c>
      <c r="M81" s="10">
        <v>45291</v>
      </c>
    </row>
    <row r="82" spans="1:13" s="3" customFormat="1" ht="55.15" customHeight="1" x14ac:dyDescent="0.25">
      <c r="A82" s="2">
        <v>74</v>
      </c>
      <c r="B82" s="8" t="s">
        <v>68</v>
      </c>
      <c r="C82" s="8" t="s">
        <v>68</v>
      </c>
      <c r="D82" s="37">
        <v>1995</v>
      </c>
      <c r="E82" s="9" t="str">
        <f t="shared" si="9"/>
        <v>панельные</v>
      </c>
      <c r="F82" s="21">
        <v>4947.7</v>
      </c>
      <c r="G82" s="22">
        <v>4601.3609999999999</v>
      </c>
      <c r="H82" s="13">
        <v>198</v>
      </c>
      <c r="I82" s="22">
        <v>10209952.028527999</v>
      </c>
      <c r="J82" s="21">
        <v>0</v>
      </c>
      <c r="K82" s="22">
        <v>0</v>
      </c>
      <c r="L82" s="21">
        <v>10209952.028527999</v>
      </c>
      <c r="M82" s="10">
        <v>45291</v>
      </c>
    </row>
    <row r="83" spans="1:13" s="3" customFormat="1" ht="55.15" customHeight="1" x14ac:dyDescent="0.25">
      <c r="A83" s="2">
        <v>75</v>
      </c>
      <c r="B83" s="8" t="s">
        <v>69</v>
      </c>
      <c r="C83" s="8" t="s">
        <v>69</v>
      </c>
      <c r="D83" s="37">
        <v>1995</v>
      </c>
      <c r="E83" s="9" t="str">
        <f t="shared" si="9"/>
        <v>панельные</v>
      </c>
      <c r="F83" s="21">
        <v>3591.9</v>
      </c>
      <c r="G83" s="22">
        <v>3340.4670000000001</v>
      </c>
      <c r="H83" s="13">
        <v>144</v>
      </c>
      <c r="I83" s="22">
        <v>6843301.3523519998</v>
      </c>
      <c r="J83" s="21">
        <v>0</v>
      </c>
      <c r="K83" s="22">
        <v>0</v>
      </c>
      <c r="L83" s="21">
        <v>6843301.3523519998</v>
      </c>
      <c r="M83" s="10">
        <v>45291</v>
      </c>
    </row>
    <row r="84" spans="1:13" s="3" customFormat="1" ht="55.15" customHeight="1" x14ac:dyDescent="0.25">
      <c r="A84" s="2">
        <v>76</v>
      </c>
      <c r="B84" s="8" t="s">
        <v>452</v>
      </c>
      <c r="C84" s="8" t="s">
        <v>452</v>
      </c>
      <c r="D84" s="37">
        <v>1904</v>
      </c>
      <c r="E84" s="9" t="str">
        <f t="shared" si="9"/>
        <v>кирпичные</v>
      </c>
      <c r="F84" s="21">
        <v>274.89999999999998</v>
      </c>
      <c r="G84" s="22">
        <v>255.65699999999998</v>
      </c>
      <c r="H84" s="13">
        <v>11</v>
      </c>
      <c r="I84" s="22">
        <v>22239261.277647</v>
      </c>
      <c r="J84" s="21">
        <v>0</v>
      </c>
      <c r="K84" s="22">
        <v>0</v>
      </c>
      <c r="L84" s="21">
        <v>22239261.277647</v>
      </c>
      <c r="M84" s="10">
        <v>45291</v>
      </c>
    </row>
    <row r="85" spans="1:13" s="3" customFormat="1" ht="55.15" customHeight="1" x14ac:dyDescent="0.25">
      <c r="A85" s="2">
        <v>77</v>
      </c>
      <c r="B85" s="8" t="s">
        <v>154</v>
      </c>
      <c r="C85" s="8" t="s">
        <v>206</v>
      </c>
      <c r="D85" s="37">
        <v>1994</v>
      </c>
      <c r="E85" s="9" t="str">
        <f t="shared" si="9"/>
        <v>панельные</v>
      </c>
      <c r="F85" s="21">
        <v>4767.8</v>
      </c>
      <c r="G85" s="22">
        <v>4434.0540000000001</v>
      </c>
      <c r="H85" s="13">
        <v>191</v>
      </c>
      <c r="I85" s="22">
        <v>6843301.3523519998</v>
      </c>
      <c r="J85" s="21">
        <v>0</v>
      </c>
      <c r="K85" s="22">
        <v>0</v>
      </c>
      <c r="L85" s="21">
        <v>6843301.3523519998</v>
      </c>
      <c r="M85" s="10">
        <v>45291</v>
      </c>
    </row>
    <row r="86" spans="1:13" s="3" customFormat="1" ht="55.15" customHeight="1" x14ac:dyDescent="0.25">
      <c r="A86" s="2">
        <v>78</v>
      </c>
      <c r="B86" s="8" t="s">
        <v>70</v>
      </c>
      <c r="C86" s="8" t="s">
        <v>70</v>
      </c>
      <c r="D86" s="37">
        <v>1926</v>
      </c>
      <c r="E86" s="9" t="str">
        <f t="shared" si="9"/>
        <v>кирпичные</v>
      </c>
      <c r="F86" s="21">
        <v>198.5</v>
      </c>
      <c r="G86" s="22">
        <v>184.60500000000002</v>
      </c>
      <c r="H86" s="13">
        <v>8</v>
      </c>
      <c r="I86" s="22">
        <v>3579081.3257599999</v>
      </c>
      <c r="J86" s="21">
        <v>0</v>
      </c>
      <c r="K86" s="22">
        <v>0</v>
      </c>
      <c r="L86" s="21">
        <v>3579081.3257599999</v>
      </c>
      <c r="M86" s="10">
        <v>45291</v>
      </c>
    </row>
    <row r="87" spans="1:13" s="3" customFormat="1" ht="81.75" customHeight="1" x14ac:dyDescent="0.25">
      <c r="A87" s="2">
        <v>79</v>
      </c>
      <c r="B87" s="8" t="s">
        <v>253</v>
      </c>
      <c r="C87" s="8" t="s">
        <v>254</v>
      </c>
      <c r="D87" s="37">
        <v>1930</v>
      </c>
      <c r="E87" s="9" t="str">
        <f t="shared" si="9"/>
        <v>кирпичные</v>
      </c>
      <c r="F87" s="21">
        <v>1298.0999999999999</v>
      </c>
      <c r="G87" s="22">
        <v>1207.2329999999999</v>
      </c>
      <c r="H87" s="13">
        <v>52</v>
      </c>
      <c r="I87" s="22">
        <v>16697561.9966096</v>
      </c>
      <c r="J87" s="21">
        <v>0</v>
      </c>
      <c r="K87" s="22">
        <v>0</v>
      </c>
      <c r="L87" s="21">
        <v>16697561.9966096</v>
      </c>
      <c r="M87" s="10">
        <v>45291</v>
      </c>
    </row>
    <row r="88" spans="1:13" s="3" customFormat="1" ht="81.75" customHeight="1" x14ac:dyDescent="0.25">
      <c r="A88" s="2">
        <v>80</v>
      </c>
      <c r="B88" s="8" t="s">
        <v>361</v>
      </c>
      <c r="C88" s="8" t="s">
        <v>362</v>
      </c>
      <c r="D88" s="37">
        <v>1945</v>
      </c>
      <c r="E88" s="9" t="str">
        <f t="shared" si="9"/>
        <v>кирпичные</v>
      </c>
      <c r="F88" s="21">
        <v>1770.1</v>
      </c>
      <c r="G88" s="22">
        <v>1646.193</v>
      </c>
      <c r="H88" s="13">
        <v>71</v>
      </c>
      <c r="I88" s="22">
        <v>22122323.580192</v>
      </c>
      <c r="J88" s="21">
        <v>0</v>
      </c>
      <c r="K88" s="22">
        <v>0</v>
      </c>
      <c r="L88" s="21">
        <v>22122323.580192</v>
      </c>
      <c r="M88" s="10">
        <v>45291</v>
      </c>
    </row>
    <row r="89" spans="1:13" s="45" customFormat="1" ht="55.15" customHeight="1" x14ac:dyDescent="0.25">
      <c r="A89" s="2">
        <v>81</v>
      </c>
      <c r="B89" s="93" t="s">
        <v>381</v>
      </c>
      <c r="C89" s="39" t="s">
        <v>381</v>
      </c>
      <c r="D89" s="40" t="s">
        <v>42</v>
      </c>
      <c r="E89" s="40" t="s">
        <v>42</v>
      </c>
      <c r="F89" s="41">
        <f>SUM(F90)</f>
        <v>188</v>
      </c>
      <c r="G89" s="41">
        <f t="shared" ref="G89" si="10">SUM(G90)</f>
        <v>174.84</v>
      </c>
      <c r="H89" s="42">
        <f>SUM(H90)</f>
        <v>8</v>
      </c>
      <c r="I89" s="41">
        <f t="shared" ref="I89:L89" si="11">SUM(I90)</f>
        <v>3363345.3927827999</v>
      </c>
      <c r="J89" s="41">
        <f t="shared" si="11"/>
        <v>0</v>
      </c>
      <c r="K89" s="41">
        <f t="shared" si="11"/>
        <v>0</v>
      </c>
      <c r="L89" s="41">
        <f t="shared" si="11"/>
        <v>3363345.3927827999</v>
      </c>
      <c r="M89" s="40" t="s">
        <v>42</v>
      </c>
    </row>
    <row r="90" spans="1:13" s="3" customFormat="1" ht="81.75" customHeight="1" x14ac:dyDescent="0.25">
      <c r="A90" s="2">
        <v>82</v>
      </c>
      <c r="B90" s="8" t="s">
        <v>453</v>
      </c>
      <c r="C90" s="8" t="s">
        <v>453</v>
      </c>
      <c r="D90" s="37">
        <v>1945</v>
      </c>
      <c r="E90" s="9" t="str">
        <f t="shared" si="9"/>
        <v>кирпичные</v>
      </c>
      <c r="F90" s="21">
        <v>188</v>
      </c>
      <c r="G90" s="22">
        <v>174.84</v>
      </c>
      <c r="H90" s="13">
        <v>8</v>
      </c>
      <c r="I90" s="22">
        <v>3363345.3927827999</v>
      </c>
      <c r="J90" s="21">
        <v>0</v>
      </c>
      <c r="K90" s="22">
        <v>0</v>
      </c>
      <c r="L90" s="21">
        <v>3363345.3927827999</v>
      </c>
      <c r="M90" s="10">
        <v>45291</v>
      </c>
    </row>
    <row r="91" spans="1:13" s="45" customFormat="1" ht="55.15" customHeight="1" x14ac:dyDescent="0.25">
      <c r="A91" s="2">
        <v>83</v>
      </c>
      <c r="B91" s="93" t="s">
        <v>382</v>
      </c>
      <c r="C91" s="39" t="s">
        <v>382</v>
      </c>
      <c r="D91" s="40" t="s">
        <v>42</v>
      </c>
      <c r="E91" s="40" t="s">
        <v>42</v>
      </c>
      <c r="F91" s="41">
        <f>SUM(F92:F93)</f>
        <v>604.6</v>
      </c>
      <c r="G91" s="41">
        <f t="shared" ref="G91" si="12">SUM(G92:G93)</f>
        <v>562.27800000000002</v>
      </c>
      <c r="H91" s="42">
        <f>SUM(H92:H93)</f>
        <v>24</v>
      </c>
      <c r="I91" s="41">
        <f t="shared" ref="I91:L91" si="13">SUM(I92:I93)</f>
        <v>5513691.557678001</v>
      </c>
      <c r="J91" s="41">
        <f t="shared" si="13"/>
        <v>0</v>
      </c>
      <c r="K91" s="41">
        <f t="shared" si="13"/>
        <v>0</v>
      </c>
      <c r="L91" s="41">
        <f t="shared" si="13"/>
        <v>5513691.557678001</v>
      </c>
      <c r="M91" s="40" t="s">
        <v>42</v>
      </c>
    </row>
    <row r="92" spans="1:13" s="3" customFormat="1" ht="81.75" customHeight="1" x14ac:dyDescent="0.25">
      <c r="A92" s="2">
        <v>84</v>
      </c>
      <c r="B92" s="8" t="s">
        <v>454</v>
      </c>
      <c r="C92" s="8" t="s">
        <v>454</v>
      </c>
      <c r="D92" s="37">
        <v>1945</v>
      </c>
      <c r="E92" s="9" t="str">
        <f>IF(D92&lt;=1945,"кирпичные","панельные")</f>
        <v>кирпичные</v>
      </c>
      <c r="F92" s="21">
        <v>401.7</v>
      </c>
      <c r="G92" s="22">
        <v>373.58100000000002</v>
      </c>
      <c r="H92" s="13">
        <v>16</v>
      </c>
      <c r="I92" s="22">
        <v>406294.99540000001</v>
      </c>
      <c r="J92" s="21">
        <v>0</v>
      </c>
      <c r="K92" s="22">
        <v>0</v>
      </c>
      <c r="L92" s="21">
        <v>406294.99540000001</v>
      </c>
      <c r="M92" s="10">
        <v>45291</v>
      </c>
    </row>
    <row r="93" spans="1:13" s="3" customFormat="1" ht="81.75" customHeight="1" x14ac:dyDescent="0.25">
      <c r="A93" s="2">
        <v>85</v>
      </c>
      <c r="B93" s="8" t="s">
        <v>255</v>
      </c>
      <c r="C93" s="8" t="s">
        <v>255</v>
      </c>
      <c r="D93" s="37">
        <v>1937</v>
      </c>
      <c r="E93" s="9" t="str">
        <f>IF(D93&lt;=1945,"кирпичные","панельные")</f>
        <v>кирпичные</v>
      </c>
      <c r="F93" s="21">
        <v>202.9</v>
      </c>
      <c r="G93" s="22">
        <v>188.697</v>
      </c>
      <c r="H93" s="13">
        <v>8</v>
      </c>
      <c r="I93" s="22">
        <v>5107396.5622780006</v>
      </c>
      <c r="J93" s="21">
        <v>0</v>
      </c>
      <c r="K93" s="22">
        <v>0</v>
      </c>
      <c r="L93" s="21">
        <v>5107396.5622780006</v>
      </c>
      <c r="M93" s="10">
        <v>45291</v>
      </c>
    </row>
    <row r="94" spans="1:13" s="45" customFormat="1" ht="55.15" customHeight="1" x14ac:dyDescent="0.25">
      <c r="A94" s="2">
        <v>86</v>
      </c>
      <c r="B94" s="93" t="s">
        <v>384</v>
      </c>
      <c r="C94" s="39" t="s">
        <v>384</v>
      </c>
      <c r="D94" s="40" t="s">
        <v>42</v>
      </c>
      <c r="E94" s="40" t="s">
        <v>42</v>
      </c>
      <c r="F94" s="41">
        <f>SUM(F95:F96)</f>
        <v>515.9</v>
      </c>
      <c r="G94" s="41">
        <f t="shared" ref="G94:L94" si="14">SUM(G95:G96)</f>
        <v>479.78700000000003</v>
      </c>
      <c r="H94" s="42">
        <f t="shared" si="14"/>
        <v>21</v>
      </c>
      <c r="I94" s="41">
        <f t="shared" si="14"/>
        <v>7837447.003788</v>
      </c>
      <c r="J94" s="41">
        <f t="shared" si="14"/>
        <v>0</v>
      </c>
      <c r="K94" s="41">
        <f t="shared" si="14"/>
        <v>0</v>
      </c>
      <c r="L94" s="41">
        <f t="shared" si="14"/>
        <v>7837447.003788</v>
      </c>
      <c r="M94" s="40" t="s">
        <v>42</v>
      </c>
    </row>
    <row r="95" spans="1:13" s="3" customFormat="1" ht="55.15" customHeight="1" x14ac:dyDescent="0.25">
      <c r="A95" s="2">
        <v>87</v>
      </c>
      <c r="B95" s="8" t="s">
        <v>457</v>
      </c>
      <c r="C95" s="8" t="s">
        <v>457</v>
      </c>
      <c r="D95" s="20">
        <v>1945</v>
      </c>
      <c r="E95" s="9" t="str">
        <f t="shared" si="9"/>
        <v>кирпичные</v>
      </c>
      <c r="F95" s="21">
        <v>242.5</v>
      </c>
      <c r="G95" s="21">
        <v>225.52500000000001</v>
      </c>
      <c r="H95" s="13">
        <v>10</v>
      </c>
      <c r="I95" s="22">
        <v>7707447.003788</v>
      </c>
      <c r="J95" s="21">
        <v>0</v>
      </c>
      <c r="K95" s="22">
        <v>0</v>
      </c>
      <c r="L95" s="21">
        <v>7707447.003788</v>
      </c>
      <c r="M95" s="10">
        <v>45291</v>
      </c>
    </row>
    <row r="96" spans="1:13" s="3" customFormat="1" ht="55.15" customHeight="1" x14ac:dyDescent="0.25">
      <c r="A96" s="2">
        <v>88</v>
      </c>
      <c r="B96" s="8" t="s">
        <v>71</v>
      </c>
      <c r="C96" s="8" t="s">
        <v>71</v>
      </c>
      <c r="D96" s="37">
        <v>1965</v>
      </c>
      <c r="E96" s="9" t="str">
        <f t="shared" si="9"/>
        <v>панельные</v>
      </c>
      <c r="F96" s="21">
        <v>273.39999999999998</v>
      </c>
      <c r="G96" s="22">
        <v>254.262</v>
      </c>
      <c r="H96" s="13">
        <v>11</v>
      </c>
      <c r="I96" s="22">
        <v>130000</v>
      </c>
      <c r="J96" s="21">
        <v>0</v>
      </c>
      <c r="K96" s="22">
        <v>0</v>
      </c>
      <c r="L96" s="21">
        <v>130000</v>
      </c>
      <c r="M96" s="10">
        <v>45291</v>
      </c>
    </row>
    <row r="97" spans="1:13" s="45" customFormat="1" ht="55.15" customHeight="1" x14ac:dyDescent="0.25">
      <c r="A97" s="2">
        <v>89</v>
      </c>
      <c r="B97" s="93" t="s">
        <v>385</v>
      </c>
      <c r="C97" s="39" t="s">
        <v>385</v>
      </c>
      <c r="D97" s="40" t="s">
        <v>42</v>
      </c>
      <c r="E97" s="40" t="s">
        <v>42</v>
      </c>
      <c r="F97" s="41">
        <f>SUM(F98)</f>
        <v>1142</v>
      </c>
      <c r="G97" s="41">
        <f t="shared" ref="G97" si="15">SUM(G98)</f>
        <v>1062.06</v>
      </c>
      <c r="H97" s="42">
        <f>SUM(H98)</f>
        <v>46</v>
      </c>
      <c r="I97" s="41">
        <f t="shared" ref="I97:L97" si="16">SUM(I98)</f>
        <v>9678143.4492800012</v>
      </c>
      <c r="J97" s="41">
        <f t="shared" si="16"/>
        <v>0</v>
      </c>
      <c r="K97" s="41">
        <f t="shared" si="16"/>
        <v>0</v>
      </c>
      <c r="L97" s="41">
        <f t="shared" si="16"/>
        <v>9678143.4492800012</v>
      </c>
      <c r="M97" s="40" t="s">
        <v>42</v>
      </c>
    </row>
    <row r="98" spans="1:13" s="3" customFormat="1" ht="55.15" customHeight="1" x14ac:dyDescent="0.25">
      <c r="A98" s="2">
        <v>90</v>
      </c>
      <c r="B98" s="8" t="s">
        <v>72</v>
      </c>
      <c r="C98" s="8" t="s">
        <v>72</v>
      </c>
      <c r="D98" s="37">
        <v>1937</v>
      </c>
      <c r="E98" s="9" t="str">
        <f t="shared" si="9"/>
        <v>кирпичные</v>
      </c>
      <c r="F98" s="21">
        <v>1142</v>
      </c>
      <c r="G98" s="22">
        <v>1062.06</v>
      </c>
      <c r="H98" s="13">
        <v>46</v>
      </c>
      <c r="I98" s="22">
        <v>9678143.4492800012</v>
      </c>
      <c r="J98" s="21">
        <v>0</v>
      </c>
      <c r="K98" s="22">
        <v>0</v>
      </c>
      <c r="L98" s="21">
        <v>9678143.4492800012</v>
      </c>
      <c r="M98" s="10">
        <v>45291</v>
      </c>
    </row>
    <row r="99" spans="1:13" s="45" customFormat="1" ht="55.15" customHeight="1" x14ac:dyDescent="0.25">
      <c r="A99" s="2">
        <v>91</v>
      </c>
      <c r="B99" s="93" t="s">
        <v>1</v>
      </c>
      <c r="C99" s="39" t="s">
        <v>1</v>
      </c>
      <c r="D99" s="40" t="s">
        <v>42</v>
      </c>
      <c r="E99" s="40" t="s">
        <v>42</v>
      </c>
      <c r="F99" s="41">
        <f>SUM(F100:F100)</f>
        <v>486.4</v>
      </c>
      <c r="G99" s="41">
        <f t="shared" ref="G99" si="17">SUM(G100:G100)</f>
        <v>452.35199999999998</v>
      </c>
      <c r="H99" s="42">
        <f>SUM(H100:H100)</f>
        <v>19</v>
      </c>
      <c r="I99" s="41">
        <f t="shared" ref="I99:L99" si="18">SUM(I100:I100)</f>
        <v>5068925.5292352</v>
      </c>
      <c r="J99" s="41">
        <f t="shared" si="18"/>
        <v>0</v>
      </c>
      <c r="K99" s="41">
        <f t="shared" si="18"/>
        <v>0</v>
      </c>
      <c r="L99" s="41">
        <f t="shared" si="18"/>
        <v>5068925.5292352</v>
      </c>
      <c r="M99" s="40" t="s">
        <v>42</v>
      </c>
    </row>
    <row r="100" spans="1:13" s="3" customFormat="1" ht="55.15" customHeight="1" x14ac:dyDescent="0.25">
      <c r="A100" s="2">
        <v>92</v>
      </c>
      <c r="B100" s="8" t="s">
        <v>73</v>
      </c>
      <c r="C100" s="8" t="s">
        <v>73</v>
      </c>
      <c r="D100" s="37">
        <v>1980</v>
      </c>
      <c r="E100" s="9" t="str">
        <f>IF(D100&lt;=1945,"кирпичные","панельные")</f>
        <v>панельные</v>
      </c>
      <c r="F100" s="21">
        <v>486.4</v>
      </c>
      <c r="G100" s="22">
        <v>452.35199999999998</v>
      </c>
      <c r="H100" s="13">
        <v>19</v>
      </c>
      <c r="I100" s="22">
        <v>5068925.5292352</v>
      </c>
      <c r="J100" s="21">
        <v>0</v>
      </c>
      <c r="K100" s="22">
        <v>0</v>
      </c>
      <c r="L100" s="21">
        <v>5068925.5292352</v>
      </c>
      <c r="M100" s="10">
        <v>45291</v>
      </c>
    </row>
    <row r="101" spans="1:13" s="45" customFormat="1" ht="55.15" customHeight="1" x14ac:dyDescent="0.25">
      <c r="A101" s="2">
        <v>93</v>
      </c>
      <c r="B101" s="93" t="s">
        <v>386</v>
      </c>
      <c r="C101" s="39" t="s">
        <v>386</v>
      </c>
      <c r="D101" s="40" t="s">
        <v>42</v>
      </c>
      <c r="E101" s="40" t="s">
        <v>42</v>
      </c>
      <c r="F101" s="41">
        <f>SUM(F102)</f>
        <v>301.8</v>
      </c>
      <c r="G101" s="41">
        <f t="shared" ref="G101" si="19">SUM(G102)</f>
        <v>280.67400000000004</v>
      </c>
      <c r="H101" s="42">
        <f>SUM(H102)</f>
        <v>12</v>
      </c>
      <c r="I101" s="41">
        <f t="shared" ref="I101:L101" si="20">SUM(I102)</f>
        <v>4041172.4691377599</v>
      </c>
      <c r="J101" s="41">
        <f t="shared" si="20"/>
        <v>0</v>
      </c>
      <c r="K101" s="41">
        <f t="shared" si="20"/>
        <v>0</v>
      </c>
      <c r="L101" s="41">
        <f t="shared" si="20"/>
        <v>4041172.4691377599</v>
      </c>
      <c r="M101" s="40" t="s">
        <v>42</v>
      </c>
    </row>
    <row r="102" spans="1:13" s="3" customFormat="1" ht="55.15" customHeight="1" x14ac:dyDescent="0.25">
      <c r="A102" s="2">
        <v>94</v>
      </c>
      <c r="B102" s="8" t="s">
        <v>74</v>
      </c>
      <c r="C102" s="8" t="s">
        <v>74</v>
      </c>
      <c r="D102" s="37">
        <v>1918</v>
      </c>
      <c r="E102" s="9" t="str">
        <f t="shared" si="9"/>
        <v>кирпичные</v>
      </c>
      <c r="F102" s="21">
        <v>301.8</v>
      </c>
      <c r="G102" s="22">
        <v>280.67400000000004</v>
      </c>
      <c r="H102" s="13">
        <v>12</v>
      </c>
      <c r="I102" s="22">
        <v>4041172.4691377599</v>
      </c>
      <c r="J102" s="21">
        <v>0</v>
      </c>
      <c r="K102" s="22">
        <v>0</v>
      </c>
      <c r="L102" s="21">
        <v>4041172.4691377599</v>
      </c>
      <c r="M102" s="10">
        <v>45291</v>
      </c>
    </row>
    <row r="103" spans="1:13" s="45" customFormat="1" ht="55.15" customHeight="1" x14ac:dyDescent="0.25">
      <c r="A103" s="2">
        <v>95</v>
      </c>
      <c r="B103" s="93" t="s">
        <v>2</v>
      </c>
      <c r="C103" s="39" t="s">
        <v>2</v>
      </c>
      <c r="D103" s="40" t="s">
        <v>42</v>
      </c>
      <c r="E103" s="40" t="s">
        <v>42</v>
      </c>
      <c r="F103" s="41">
        <f t="shared" ref="F103:L103" si="21">SUM(F104:F104)</f>
        <v>298.7</v>
      </c>
      <c r="G103" s="41">
        <f t="shared" si="21"/>
        <v>277.791</v>
      </c>
      <c r="H103" s="42">
        <f t="shared" si="21"/>
        <v>12</v>
      </c>
      <c r="I103" s="41">
        <f t="shared" si="21"/>
        <v>130000</v>
      </c>
      <c r="J103" s="41">
        <f t="shared" si="21"/>
        <v>0</v>
      </c>
      <c r="K103" s="41">
        <f t="shared" si="21"/>
        <v>0</v>
      </c>
      <c r="L103" s="41">
        <f t="shared" si="21"/>
        <v>130000</v>
      </c>
      <c r="M103" s="40" t="s">
        <v>42</v>
      </c>
    </row>
    <row r="104" spans="1:13" s="3" customFormat="1" ht="55.15" customHeight="1" x14ac:dyDescent="0.25">
      <c r="A104" s="2">
        <v>96</v>
      </c>
      <c r="B104" s="8" t="s">
        <v>119</v>
      </c>
      <c r="C104" s="8" t="s">
        <v>207</v>
      </c>
      <c r="D104" s="37">
        <v>1921</v>
      </c>
      <c r="E104" s="9" t="str">
        <f t="shared" si="9"/>
        <v>кирпичные</v>
      </c>
      <c r="F104" s="21">
        <v>298.7</v>
      </c>
      <c r="G104" s="22">
        <v>277.791</v>
      </c>
      <c r="H104" s="13">
        <v>12</v>
      </c>
      <c r="I104" s="22">
        <v>130000</v>
      </c>
      <c r="J104" s="21">
        <v>0</v>
      </c>
      <c r="K104" s="22">
        <v>0</v>
      </c>
      <c r="L104" s="21">
        <v>130000</v>
      </c>
      <c r="M104" s="10">
        <v>45291</v>
      </c>
    </row>
    <row r="105" spans="1:13" s="45" customFormat="1" ht="55.15" customHeight="1" x14ac:dyDescent="0.25">
      <c r="A105" s="2">
        <v>97</v>
      </c>
      <c r="B105" s="93" t="s">
        <v>3</v>
      </c>
      <c r="C105" s="39" t="s">
        <v>3</v>
      </c>
      <c r="D105" s="40" t="s">
        <v>42</v>
      </c>
      <c r="E105" s="40" t="s">
        <v>42</v>
      </c>
      <c r="F105" s="41">
        <f>SUM(F106:F109)</f>
        <v>6225.5</v>
      </c>
      <c r="G105" s="41">
        <f t="shared" ref="G105" si="22">SUM(G106:G109)</f>
        <v>5789.7149999999992</v>
      </c>
      <c r="H105" s="42">
        <f>SUM(H106:H109)</f>
        <v>248</v>
      </c>
      <c r="I105" s="41">
        <f t="shared" ref="I105:L105" si="23">SUM(I106:I109)</f>
        <v>23966137.58792292</v>
      </c>
      <c r="J105" s="41">
        <f t="shared" si="23"/>
        <v>0</v>
      </c>
      <c r="K105" s="41">
        <f t="shared" si="23"/>
        <v>0</v>
      </c>
      <c r="L105" s="41">
        <f t="shared" si="23"/>
        <v>23966137.58792292</v>
      </c>
      <c r="M105" s="40" t="s">
        <v>42</v>
      </c>
    </row>
    <row r="106" spans="1:13" s="3" customFormat="1" ht="55.15" customHeight="1" x14ac:dyDescent="0.25">
      <c r="A106" s="2">
        <v>98</v>
      </c>
      <c r="B106" s="8" t="s">
        <v>75</v>
      </c>
      <c r="C106" s="8" t="s">
        <v>75</v>
      </c>
      <c r="D106" s="37">
        <v>1995</v>
      </c>
      <c r="E106" s="9" t="str">
        <f t="shared" si="9"/>
        <v>панельные</v>
      </c>
      <c r="F106" s="21">
        <v>4650</v>
      </c>
      <c r="G106" s="22">
        <v>4324.5</v>
      </c>
      <c r="H106" s="13">
        <v>186</v>
      </c>
      <c r="I106" s="22">
        <v>6843301.3523519998</v>
      </c>
      <c r="J106" s="21">
        <v>0</v>
      </c>
      <c r="K106" s="22">
        <v>0</v>
      </c>
      <c r="L106" s="21">
        <v>6843301.3523519998</v>
      </c>
      <c r="M106" s="10">
        <v>45291</v>
      </c>
    </row>
    <row r="107" spans="1:13" s="3" customFormat="1" ht="55.15" customHeight="1" x14ac:dyDescent="0.25">
      <c r="A107" s="2">
        <v>99</v>
      </c>
      <c r="B107" s="8" t="s">
        <v>455</v>
      </c>
      <c r="C107" s="8" t="s">
        <v>455</v>
      </c>
      <c r="D107" s="37">
        <v>1930</v>
      </c>
      <c r="E107" s="9" t="str">
        <f t="shared" si="9"/>
        <v>кирпичные</v>
      </c>
      <c r="F107" s="21">
        <v>360.2</v>
      </c>
      <c r="G107" s="22">
        <v>334.98599999999999</v>
      </c>
      <c r="H107" s="13">
        <v>14</v>
      </c>
      <c r="I107" s="22">
        <v>4949652.9803222809</v>
      </c>
      <c r="J107" s="21">
        <v>0</v>
      </c>
      <c r="K107" s="22">
        <v>0</v>
      </c>
      <c r="L107" s="21">
        <v>4949652.9803222809</v>
      </c>
      <c r="M107" s="10">
        <v>45291</v>
      </c>
    </row>
    <row r="108" spans="1:13" s="3" customFormat="1" ht="55.15" customHeight="1" x14ac:dyDescent="0.25">
      <c r="A108" s="2">
        <v>100</v>
      </c>
      <c r="B108" s="8" t="s">
        <v>76</v>
      </c>
      <c r="C108" s="8" t="s">
        <v>76</v>
      </c>
      <c r="D108" s="37">
        <v>1975</v>
      </c>
      <c r="E108" s="9" t="str">
        <f t="shared" si="9"/>
        <v>панельные</v>
      </c>
      <c r="F108" s="21">
        <v>932.3</v>
      </c>
      <c r="G108" s="22">
        <v>867.03899999999999</v>
      </c>
      <c r="H108" s="13">
        <v>37</v>
      </c>
      <c r="I108" s="22">
        <v>8500522.6752599999</v>
      </c>
      <c r="J108" s="21">
        <v>0</v>
      </c>
      <c r="K108" s="22">
        <v>0</v>
      </c>
      <c r="L108" s="21">
        <v>8500522.6752599999</v>
      </c>
      <c r="M108" s="10">
        <v>45291</v>
      </c>
    </row>
    <row r="109" spans="1:13" s="3" customFormat="1" ht="55.15" customHeight="1" x14ac:dyDescent="0.25">
      <c r="A109" s="2">
        <v>101</v>
      </c>
      <c r="B109" s="8" t="s">
        <v>77</v>
      </c>
      <c r="C109" s="8" t="s">
        <v>77</v>
      </c>
      <c r="D109" s="37">
        <v>1936</v>
      </c>
      <c r="E109" s="9" t="str">
        <f t="shared" si="9"/>
        <v>кирпичные</v>
      </c>
      <c r="F109" s="21">
        <v>283</v>
      </c>
      <c r="G109" s="22">
        <v>263.19</v>
      </c>
      <c r="H109" s="13">
        <v>11</v>
      </c>
      <c r="I109" s="22">
        <v>3672660.5799886398</v>
      </c>
      <c r="J109" s="21">
        <v>0</v>
      </c>
      <c r="K109" s="22">
        <v>0</v>
      </c>
      <c r="L109" s="21">
        <v>3672660.5799886398</v>
      </c>
      <c r="M109" s="10">
        <v>45291</v>
      </c>
    </row>
    <row r="110" spans="1:13" s="3" customFormat="1" ht="55.15" customHeight="1" x14ac:dyDescent="0.25">
      <c r="A110" s="2">
        <v>102</v>
      </c>
      <c r="B110" s="93" t="s">
        <v>4</v>
      </c>
      <c r="C110" s="39" t="s">
        <v>4</v>
      </c>
      <c r="D110" s="40" t="s">
        <v>42</v>
      </c>
      <c r="E110" s="40" t="s">
        <v>42</v>
      </c>
      <c r="F110" s="41">
        <f t="shared" ref="F110:L110" si="24">SUM(F9:F109)/2</f>
        <v>179249.10000000006</v>
      </c>
      <c r="G110" s="41">
        <f t="shared" si="24"/>
        <v>166701.663</v>
      </c>
      <c r="H110" s="42">
        <f t="shared" si="24"/>
        <v>7171</v>
      </c>
      <c r="I110" s="41">
        <f t="shared" si="24"/>
        <v>640786360.25994194</v>
      </c>
      <c r="J110" s="41">
        <f t="shared" si="24"/>
        <v>0</v>
      </c>
      <c r="K110" s="41">
        <f t="shared" si="24"/>
        <v>0</v>
      </c>
      <c r="L110" s="41">
        <f t="shared" si="24"/>
        <v>640786360.25994194</v>
      </c>
      <c r="M110" s="40" t="s">
        <v>42</v>
      </c>
    </row>
  </sheetData>
  <autoFilter ref="A8:M110"/>
  <sortState ref="B92:M93">
    <sortCondition ref="B92:B93"/>
  </sortState>
  <mergeCells count="11">
    <mergeCell ref="M6:M7"/>
    <mergeCell ref="A1:M4"/>
    <mergeCell ref="A5:M5"/>
    <mergeCell ref="A6:A7"/>
    <mergeCell ref="C6:C7"/>
    <mergeCell ref="D6:D7"/>
    <mergeCell ref="F6:F7"/>
    <mergeCell ref="G6:G7"/>
    <mergeCell ref="H6:H7"/>
    <mergeCell ref="I6:L6"/>
    <mergeCell ref="E6:E7"/>
  </mergeCells>
  <phoneticPr fontId="19" type="noConversion"/>
  <pageMargins left="1.1811023622047245" right="0.59055118110236227" top="0.78740157480314965" bottom="0.78740157480314965" header="0" footer="0.31496062992125984"/>
  <pageSetup paperSize="8" scale="72" firstPageNumber="89" fitToHeight="0" orientation="landscape" useFirstPageNumber="1" r:id="rId1"/>
  <headerFooter>
    <oddFooter>&amp;C&amp;"Times New Roman,обычный"&amp;18&amp;P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view="pageBreakPreview" zoomScale="25" zoomScaleNormal="100" zoomScaleSheetLayoutView="25" workbookViewId="0">
      <selection activeCell="J40" sqref="J40"/>
    </sheetView>
  </sheetViews>
  <sheetFormatPr defaultColWidth="9" defaultRowHeight="18.75" x14ac:dyDescent="0.25"/>
  <cols>
    <col min="1" max="1" width="10.42578125" style="11" customWidth="1"/>
    <col min="2" max="2" width="31.42578125" style="11" hidden="1" customWidth="1"/>
    <col min="3" max="3" width="50.7109375" style="11" customWidth="1"/>
    <col min="4" max="4" width="30.85546875" style="11" customWidth="1"/>
    <col min="5" max="5" width="24.5703125" style="11" customWidth="1"/>
    <col min="6" max="6" width="20.5703125" style="11" customWidth="1"/>
    <col min="7" max="7" width="24.140625" style="11" customWidth="1"/>
    <col min="8" max="9" width="22.42578125" style="11" customWidth="1"/>
    <col min="10" max="10" width="24.42578125" style="11" customWidth="1"/>
    <col min="11" max="11" width="9.28515625" style="67" customWidth="1"/>
    <col min="12" max="12" width="30.7109375" style="11" customWidth="1"/>
    <col min="13" max="13" width="18.5703125" style="11" customWidth="1"/>
    <col min="14" max="14" width="28.7109375" style="11" customWidth="1"/>
    <col min="15" max="15" width="19.140625" style="11" customWidth="1"/>
    <col min="16" max="16" width="28.5703125" style="11" customWidth="1"/>
    <col min="17" max="17" width="19.140625" style="11" customWidth="1"/>
    <col min="18" max="18" width="29.5703125" style="11" customWidth="1"/>
    <col min="19" max="19" width="26.140625" style="11" customWidth="1"/>
    <col min="20" max="20" width="23.5703125" style="11" customWidth="1"/>
    <col min="21" max="21" width="17.140625" style="11" customWidth="1"/>
    <col min="22" max="22" width="27.85546875" style="11" customWidth="1"/>
    <col min="23" max="23" width="26.7109375" style="11" customWidth="1"/>
    <col min="24" max="24" width="26" style="11" customWidth="1"/>
    <col min="25" max="25" width="26.42578125" style="11" customWidth="1"/>
    <col min="26" max="16384" width="9" style="11"/>
  </cols>
  <sheetData>
    <row r="1" spans="1:25" ht="27" customHeight="1" x14ac:dyDescent="0.25">
      <c r="A1" s="158" t="s">
        <v>155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25" ht="27" customHeight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1:25" ht="120.75" customHeight="1" x14ac:dyDescent="0.2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1:25" ht="57" x14ac:dyDescent="0.25">
      <c r="A4" s="157" t="s">
        <v>26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</row>
    <row r="5" spans="1:25" ht="334.9" customHeight="1" x14ac:dyDescent="0.25">
      <c r="A5" s="160" t="s">
        <v>5</v>
      </c>
      <c r="B5" s="89"/>
      <c r="C5" s="160" t="s">
        <v>90</v>
      </c>
      <c r="D5" s="160" t="s">
        <v>14</v>
      </c>
      <c r="E5" s="159" t="s">
        <v>15</v>
      </c>
      <c r="F5" s="159"/>
      <c r="G5" s="159"/>
      <c r="H5" s="159"/>
      <c r="I5" s="159"/>
      <c r="J5" s="159"/>
      <c r="K5" s="160" t="s">
        <v>21</v>
      </c>
      <c r="L5" s="160"/>
      <c r="M5" s="160" t="s">
        <v>131</v>
      </c>
      <c r="N5" s="160"/>
      <c r="O5" s="153" t="s">
        <v>133</v>
      </c>
      <c r="P5" s="154"/>
      <c r="Q5" s="153" t="s">
        <v>134</v>
      </c>
      <c r="R5" s="154"/>
      <c r="S5" s="155" t="s">
        <v>78</v>
      </c>
      <c r="T5" s="149" t="s">
        <v>157</v>
      </c>
      <c r="U5" s="153" t="s">
        <v>135</v>
      </c>
      <c r="V5" s="154"/>
      <c r="W5" s="149" t="s">
        <v>221</v>
      </c>
      <c r="X5" s="149" t="s">
        <v>222</v>
      </c>
      <c r="Y5" s="149" t="s">
        <v>158</v>
      </c>
    </row>
    <row r="6" spans="1:25" s="12" customFormat="1" ht="409.6" customHeight="1" x14ac:dyDescent="0.25">
      <c r="A6" s="160"/>
      <c r="B6" s="89"/>
      <c r="C6" s="160"/>
      <c r="D6" s="160"/>
      <c r="E6" s="23" t="s">
        <v>16</v>
      </c>
      <c r="F6" s="23" t="s">
        <v>17</v>
      </c>
      <c r="G6" s="23" t="s">
        <v>18</v>
      </c>
      <c r="H6" s="23" t="s">
        <v>19</v>
      </c>
      <c r="I6" s="23" t="s">
        <v>86</v>
      </c>
      <c r="J6" s="23" t="s">
        <v>20</v>
      </c>
      <c r="K6" s="66" t="s">
        <v>22</v>
      </c>
      <c r="L6" s="89" t="s">
        <v>23</v>
      </c>
      <c r="M6" s="89" t="s">
        <v>132</v>
      </c>
      <c r="N6" s="89" t="s">
        <v>23</v>
      </c>
      <c r="O6" s="89" t="s">
        <v>132</v>
      </c>
      <c r="P6" s="89" t="s">
        <v>23</v>
      </c>
      <c r="Q6" s="89" t="s">
        <v>132</v>
      </c>
      <c r="R6" s="89" t="s">
        <v>23</v>
      </c>
      <c r="S6" s="156"/>
      <c r="T6" s="150"/>
      <c r="U6" s="89" t="s">
        <v>132</v>
      </c>
      <c r="V6" s="89" t="s">
        <v>23</v>
      </c>
      <c r="W6" s="150"/>
      <c r="X6" s="150"/>
      <c r="Y6" s="150"/>
    </row>
    <row r="7" spans="1:25" s="12" customFormat="1" ht="56.25" customHeight="1" x14ac:dyDescent="0.25">
      <c r="A7" s="89">
        <v>1</v>
      </c>
      <c r="B7" s="89"/>
      <c r="C7" s="89">
        <v>2</v>
      </c>
      <c r="D7" s="89">
        <v>3</v>
      </c>
      <c r="E7" s="89">
        <v>4</v>
      </c>
      <c r="F7" s="89">
        <v>5</v>
      </c>
      <c r="G7" s="89">
        <v>6</v>
      </c>
      <c r="H7" s="89">
        <v>7</v>
      </c>
      <c r="I7" s="89">
        <v>8</v>
      </c>
      <c r="J7" s="89">
        <v>9</v>
      </c>
      <c r="K7" s="89">
        <v>10</v>
      </c>
      <c r="L7" s="89">
        <v>11</v>
      </c>
      <c r="M7" s="89">
        <v>12</v>
      </c>
      <c r="N7" s="89">
        <v>13</v>
      </c>
      <c r="O7" s="89">
        <v>14</v>
      </c>
      <c r="P7" s="89">
        <v>15</v>
      </c>
      <c r="Q7" s="89">
        <v>16</v>
      </c>
      <c r="R7" s="89">
        <v>17</v>
      </c>
      <c r="S7" s="89">
        <v>18</v>
      </c>
      <c r="T7" s="89">
        <v>19</v>
      </c>
      <c r="U7" s="89">
        <v>20</v>
      </c>
      <c r="V7" s="89">
        <v>21</v>
      </c>
      <c r="W7" s="89">
        <v>22</v>
      </c>
      <c r="X7" s="89">
        <v>23</v>
      </c>
      <c r="Y7" s="89">
        <v>24</v>
      </c>
    </row>
    <row r="8" spans="1:25" s="12" customFormat="1" ht="141" customHeight="1" x14ac:dyDescent="0.25">
      <c r="A8" s="89"/>
      <c r="B8" s="105" t="s">
        <v>382</v>
      </c>
      <c r="C8" s="63" t="s">
        <v>382</v>
      </c>
      <c r="D8" s="47">
        <f>SUM(D9:D10)</f>
        <v>5513691.557678001</v>
      </c>
      <c r="E8" s="47">
        <f t="shared" ref="E8:Y8" si="0">SUM(E9:E10)</f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8">
        <f t="shared" si="0"/>
        <v>0</v>
      </c>
      <c r="L8" s="47">
        <f t="shared" si="0"/>
        <v>0</v>
      </c>
      <c r="M8" s="47">
        <f t="shared" si="0"/>
        <v>363</v>
      </c>
      <c r="N8" s="47">
        <f t="shared" si="0"/>
        <v>5359008.7700000005</v>
      </c>
      <c r="O8" s="47">
        <f t="shared" si="0"/>
        <v>0</v>
      </c>
      <c r="P8" s="47">
        <f t="shared" si="0"/>
        <v>0</v>
      </c>
      <c r="Q8" s="47">
        <f t="shared" si="0"/>
        <v>0</v>
      </c>
      <c r="R8" s="47">
        <f t="shared" si="0"/>
        <v>0</v>
      </c>
      <c r="S8" s="47">
        <f t="shared" si="0"/>
        <v>0</v>
      </c>
      <c r="T8" s="47">
        <f t="shared" si="0"/>
        <v>0</v>
      </c>
      <c r="U8" s="47">
        <f t="shared" si="0"/>
        <v>0</v>
      </c>
      <c r="V8" s="47">
        <f t="shared" si="0"/>
        <v>0</v>
      </c>
      <c r="W8" s="47">
        <f t="shared" si="0"/>
        <v>0</v>
      </c>
      <c r="X8" s="47">
        <f t="shared" si="0"/>
        <v>40000</v>
      </c>
      <c r="Y8" s="47">
        <f t="shared" si="0"/>
        <v>114682.78767800001</v>
      </c>
    </row>
    <row r="9" spans="1:25" s="12" customFormat="1" ht="141" customHeight="1" x14ac:dyDescent="0.25">
      <c r="A9" s="89">
        <v>1</v>
      </c>
      <c r="B9" s="24" t="s">
        <v>454</v>
      </c>
      <c r="C9" s="24" t="s">
        <v>456</v>
      </c>
      <c r="D9" s="25">
        <f t="shared" ref="D9:D10" si="1">SUM(E9:J9,L9,N9,P9,R9:T9,V9:Y9)</f>
        <v>406294.99540000001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6">
        <v>0</v>
      </c>
      <c r="L9" s="25">
        <v>0</v>
      </c>
      <c r="M9" s="25">
        <v>24</v>
      </c>
      <c r="N9" s="25">
        <v>368411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30000</v>
      </c>
      <c r="Y9" s="25">
        <v>7883.9953999999998</v>
      </c>
    </row>
    <row r="10" spans="1:25" s="12" customFormat="1" ht="141" customHeight="1" x14ac:dyDescent="0.25">
      <c r="A10" s="89">
        <v>2</v>
      </c>
      <c r="B10" s="24" t="s">
        <v>255</v>
      </c>
      <c r="C10" s="24" t="s">
        <v>256</v>
      </c>
      <c r="D10" s="25">
        <f t="shared" si="1"/>
        <v>5107396.5622780006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6">
        <v>0</v>
      </c>
      <c r="L10" s="25">
        <v>0</v>
      </c>
      <c r="M10" s="25">
        <v>339</v>
      </c>
      <c r="N10" s="25">
        <v>4990597.7700000005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10000</v>
      </c>
      <c r="Y10" s="25">
        <v>106798.79227800001</v>
      </c>
    </row>
  </sheetData>
  <autoFilter ref="A7:Y10"/>
  <mergeCells count="16">
    <mergeCell ref="A5:A6"/>
    <mergeCell ref="C5:C6"/>
    <mergeCell ref="D5:D6"/>
    <mergeCell ref="A1:Y3"/>
    <mergeCell ref="A4:Y4"/>
    <mergeCell ref="S5:S6"/>
    <mergeCell ref="T5:T6"/>
    <mergeCell ref="U5:V5"/>
    <mergeCell ref="W5:W6"/>
    <mergeCell ref="Y5:Y6"/>
    <mergeCell ref="E5:J5"/>
    <mergeCell ref="K5:L5"/>
    <mergeCell ref="M5:N5"/>
    <mergeCell ref="O5:P5"/>
    <mergeCell ref="Q5:R5"/>
    <mergeCell ref="X5:X6"/>
  </mergeCells>
  <pageMargins left="0.78740157480314965" right="0.59055118110236227" top="1.1811023622047245" bottom="0.78740157480314965" header="0" footer="0.31496062992125984"/>
  <pageSetup paperSize="8" scale="32" firstPageNumber="96" fitToHeight="0" orientation="landscape" useFirstPageNumber="1" r:id="rId1"/>
  <headerFooter>
    <oddFooter>&amp;C&amp;"Times New Roman,обычный"&amp;44&amp;P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11"/>
  <sheetViews>
    <sheetView view="pageBreakPreview" zoomScale="70" zoomScaleNormal="70" zoomScaleSheetLayoutView="70" workbookViewId="0">
      <selection activeCell="A9" sqref="A9"/>
    </sheetView>
  </sheetViews>
  <sheetFormatPr defaultColWidth="9.140625" defaultRowHeight="23.25" x14ac:dyDescent="0.35"/>
  <cols>
    <col min="1" max="1" width="6.85546875" style="51" customWidth="1"/>
    <col min="2" max="2" width="93.42578125" style="58" customWidth="1"/>
    <col min="3" max="3" width="21" style="51" customWidth="1"/>
    <col min="4" max="4" width="20.140625" style="51" customWidth="1"/>
    <col min="5" max="5" width="29.85546875" style="51" customWidth="1"/>
    <col min="6" max="6" width="28.5703125" style="51" customWidth="1"/>
    <col min="7" max="7" width="37.85546875" style="51" customWidth="1"/>
    <col min="8" max="8" width="3.7109375" style="51" customWidth="1"/>
    <col min="9" max="9" width="32.85546875" style="51" customWidth="1"/>
    <col min="10" max="10" width="16.7109375" style="51" customWidth="1"/>
    <col min="11" max="11" width="27.5703125" style="51" customWidth="1"/>
    <col min="12" max="12" width="15.7109375" style="51" customWidth="1"/>
    <col min="13" max="16384" width="9.140625" style="51"/>
  </cols>
  <sheetData>
    <row r="1" spans="1:10" ht="73.5" customHeight="1" x14ac:dyDescent="0.35">
      <c r="A1" s="179" t="s">
        <v>282</v>
      </c>
      <c r="B1" s="180"/>
      <c r="C1" s="180"/>
      <c r="D1" s="180"/>
      <c r="E1" s="180"/>
      <c r="F1" s="180"/>
      <c r="G1" s="180"/>
      <c r="H1" s="50"/>
      <c r="I1" s="50"/>
      <c r="J1" s="50"/>
    </row>
    <row r="2" spans="1:10" x14ac:dyDescent="0.35">
      <c r="A2" s="181" t="s">
        <v>27</v>
      </c>
      <c r="B2" s="181"/>
      <c r="C2" s="181"/>
      <c r="D2" s="181"/>
      <c r="E2" s="181"/>
      <c r="F2" s="181"/>
      <c r="G2" s="181"/>
      <c r="H2" s="50"/>
      <c r="I2" s="50"/>
      <c r="J2" s="50"/>
    </row>
    <row r="3" spans="1:10" ht="42.75" customHeight="1" x14ac:dyDescent="0.35">
      <c r="A3" s="177" t="s">
        <v>5</v>
      </c>
      <c r="B3" s="177" t="s">
        <v>140</v>
      </c>
      <c r="C3" s="177" t="s">
        <v>43</v>
      </c>
      <c r="D3" s="183" t="s">
        <v>46</v>
      </c>
      <c r="E3" s="184"/>
      <c r="F3" s="184"/>
      <c r="G3" s="185"/>
      <c r="H3" s="50"/>
      <c r="I3" s="50"/>
      <c r="J3" s="50"/>
    </row>
    <row r="4" spans="1:10" ht="42.75" customHeight="1" x14ac:dyDescent="0.35">
      <c r="A4" s="182"/>
      <c r="B4" s="182"/>
      <c r="C4" s="182"/>
      <c r="D4" s="177" t="s">
        <v>8</v>
      </c>
      <c r="E4" s="177" t="s">
        <v>38</v>
      </c>
      <c r="F4" s="177" t="s">
        <v>10</v>
      </c>
      <c r="G4" s="177" t="s">
        <v>11</v>
      </c>
      <c r="H4" s="50"/>
      <c r="I4" s="50"/>
      <c r="J4" s="50"/>
    </row>
    <row r="5" spans="1:10" ht="42.75" customHeight="1" x14ac:dyDescent="0.35">
      <c r="A5" s="178"/>
      <c r="B5" s="178"/>
      <c r="C5" s="178"/>
      <c r="D5" s="178"/>
      <c r="E5" s="178"/>
      <c r="F5" s="178"/>
      <c r="G5" s="178"/>
      <c r="H5" s="50"/>
      <c r="I5" s="50"/>
      <c r="J5" s="50"/>
    </row>
    <row r="6" spans="1:10" ht="53.1" customHeight="1" x14ac:dyDescent="0.35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0"/>
      <c r="I6" s="50"/>
      <c r="J6" s="50"/>
    </row>
    <row r="7" spans="1:10" ht="53.1" customHeight="1" x14ac:dyDescent="0.35">
      <c r="A7" s="53"/>
      <c r="B7" s="54" t="s">
        <v>382</v>
      </c>
      <c r="C7" s="57">
        <f>SUM(C8:C9)</f>
        <v>1151.5999999999999</v>
      </c>
      <c r="D7" s="57">
        <f t="shared" ref="D7:G7" si="0">SUM(D8:D9)</f>
        <v>280000</v>
      </c>
      <c r="E7" s="57">
        <f t="shared" si="0"/>
        <v>280000</v>
      </c>
      <c r="F7" s="57">
        <f t="shared" si="0"/>
        <v>0</v>
      </c>
      <c r="G7" s="57">
        <f t="shared" si="0"/>
        <v>0</v>
      </c>
      <c r="H7" s="50"/>
      <c r="I7" s="50"/>
      <c r="J7" s="50"/>
    </row>
    <row r="8" spans="1:10" ht="53.1" customHeight="1" x14ac:dyDescent="0.35">
      <c r="A8" s="53">
        <v>1</v>
      </c>
      <c r="B8" s="55" t="s">
        <v>47</v>
      </c>
      <c r="C8" s="56">
        <v>611.9</v>
      </c>
      <c r="D8" s="56">
        <v>140000</v>
      </c>
      <c r="E8" s="56">
        <v>140000</v>
      </c>
      <c r="F8" s="56">
        <v>0</v>
      </c>
      <c r="G8" s="56">
        <v>0</v>
      </c>
      <c r="H8" s="50"/>
      <c r="I8" s="50"/>
      <c r="J8" s="50"/>
    </row>
    <row r="9" spans="1:10" ht="53.1" customHeight="1" x14ac:dyDescent="0.35">
      <c r="A9" s="53">
        <v>2</v>
      </c>
      <c r="B9" s="55" t="s">
        <v>48</v>
      </c>
      <c r="C9" s="56">
        <v>539.70000000000005</v>
      </c>
      <c r="D9" s="56">
        <v>140000</v>
      </c>
      <c r="E9" s="56">
        <v>140000</v>
      </c>
      <c r="F9" s="56">
        <v>0</v>
      </c>
      <c r="G9" s="56">
        <v>0</v>
      </c>
      <c r="H9" s="50"/>
      <c r="I9" s="50"/>
      <c r="J9" s="50"/>
    </row>
    <row r="10" spans="1:10" x14ac:dyDescent="0.35">
      <c r="E10" s="59"/>
    </row>
    <row r="11" spans="1:10" x14ac:dyDescent="0.35">
      <c r="E11" s="59"/>
    </row>
  </sheetData>
  <mergeCells count="10">
    <mergeCell ref="G4:G5"/>
    <mergeCell ref="A1:G1"/>
    <mergeCell ref="A2:G2"/>
    <mergeCell ref="A3:A5"/>
    <mergeCell ref="B3:B5"/>
    <mergeCell ref="C3:C5"/>
    <mergeCell ref="D3:G3"/>
    <mergeCell ref="D4:D5"/>
    <mergeCell ref="E4:E5"/>
    <mergeCell ref="F4:F5"/>
  </mergeCells>
  <pageMargins left="0.78740157480314965" right="0.59055118110236227" top="1.1811023622047245" bottom="0.78740157480314965" header="0" footer="0.31496062992125984"/>
  <pageSetup paperSize="8" scale="81" firstPageNumber="104" fitToHeight="0" orientation="landscape" useFirstPageNumber="1" r:id="rId1"/>
  <headerFooter>
    <oddFooter>&amp;C&amp;"Times New Roman,обычный"&amp;18&amp;P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56"/>
  <sheetViews>
    <sheetView view="pageBreakPreview" topLeftCell="A46" zoomScale="40" zoomScaleNormal="40" zoomScaleSheetLayoutView="40" workbookViewId="0">
      <selection activeCell="J14" sqref="J14"/>
    </sheetView>
  </sheetViews>
  <sheetFormatPr defaultColWidth="9" defaultRowHeight="18.75" x14ac:dyDescent="0.25"/>
  <cols>
    <col min="1" max="1" width="8.140625" style="11" customWidth="1"/>
    <col min="2" max="2" width="40.28515625" style="11" hidden="1" customWidth="1"/>
    <col min="3" max="3" width="49" style="11" customWidth="1"/>
    <col min="4" max="4" width="21.140625" style="11" customWidth="1"/>
    <col min="5" max="5" width="27.5703125" style="94" customWidth="1"/>
    <col min="6" max="6" width="23.7109375" style="11" customWidth="1"/>
    <col min="7" max="7" width="19.42578125" style="11" customWidth="1"/>
    <col min="8" max="8" width="23.28515625" style="11" customWidth="1"/>
    <col min="9" max="9" width="21.5703125" style="11" customWidth="1"/>
    <col min="10" max="10" width="24.7109375" style="11" customWidth="1"/>
    <col min="11" max="11" width="23.28515625" style="11" customWidth="1"/>
    <col min="12" max="12" width="12" style="67" bestFit="1" customWidth="1"/>
    <col min="13" max="13" width="24.7109375" style="11" customWidth="1"/>
    <col min="14" max="14" width="25.140625" style="11" customWidth="1"/>
    <col min="15" max="16" width="25" style="11" customWidth="1"/>
    <col min="17" max="17" width="26.42578125" style="11" customWidth="1"/>
    <col min="18" max="18" width="23" style="11" customWidth="1"/>
    <col min="19" max="16384" width="9" style="11"/>
  </cols>
  <sheetData>
    <row r="1" spans="1:18" ht="38.85" customHeight="1" x14ac:dyDescent="0.25">
      <c r="A1" s="186" t="s">
        <v>156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38.85" customHeight="1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38.85" customHeight="1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ht="35.25" x14ac:dyDescent="0.25">
      <c r="A4" s="187" t="s">
        <v>87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183.4" customHeight="1" x14ac:dyDescent="0.25">
      <c r="A5" s="188" t="s">
        <v>5</v>
      </c>
      <c r="B5" s="104"/>
      <c r="C5" s="188" t="s">
        <v>90</v>
      </c>
      <c r="D5" s="193" t="s">
        <v>43</v>
      </c>
      <c r="E5" s="189" t="s">
        <v>14</v>
      </c>
      <c r="F5" s="190" t="s">
        <v>15</v>
      </c>
      <c r="G5" s="190"/>
      <c r="H5" s="190"/>
      <c r="I5" s="190"/>
      <c r="J5" s="190"/>
      <c r="K5" s="190"/>
      <c r="L5" s="191" t="s">
        <v>21</v>
      </c>
      <c r="M5" s="192"/>
      <c r="N5" s="193" t="s">
        <v>33</v>
      </c>
      <c r="O5" s="193" t="s">
        <v>34</v>
      </c>
      <c r="P5" s="195" t="s">
        <v>78</v>
      </c>
      <c r="Q5" s="195" t="s">
        <v>88</v>
      </c>
      <c r="R5" s="193" t="s">
        <v>35</v>
      </c>
    </row>
    <row r="6" spans="1:18" s="12" customFormat="1" ht="409.6" customHeight="1" x14ac:dyDescent="0.25">
      <c r="A6" s="188"/>
      <c r="B6" s="104"/>
      <c r="C6" s="188"/>
      <c r="D6" s="194"/>
      <c r="E6" s="189"/>
      <c r="F6" s="32" t="s">
        <v>16</v>
      </c>
      <c r="G6" s="32" t="s">
        <v>17</v>
      </c>
      <c r="H6" s="32" t="s">
        <v>18</v>
      </c>
      <c r="I6" s="32" t="s">
        <v>19</v>
      </c>
      <c r="J6" s="32" t="s">
        <v>86</v>
      </c>
      <c r="K6" s="32" t="s">
        <v>20</v>
      </c>
      <c r="L6" s="95" t="s">
        <v>22</v>
      </c>
      <c r="M6" s="104" t="s">
        <v>23</v>
      </c>
      <c r="N6" s="194"/>
      <c r="O6" s="194"/>
      <c r="P6" s="196"/>
      <c r="Q6" s="196"/>
      <c r="R6" s="194"/>
    </row>
    <row r="7" spans="1:18" s="12" customFormat="1" ht="25.5" customHeight="1" x14ac:dyDescent="0.25">
      <c r="A7" s="104">
        <v>1</v>
      </c>
      <c r="B7" s="104"/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10</v>
      </c>
      <c r="L7" s="95">
        <v>11</v>
      </c>
      <c r="M7" s="104">
        <v>12</v>
      </c>
      <c r="N7" s="104">
        <v>13</v>
      </c>
      <c r="O7" s="104">
        <v>14</v>
      </c>
      <c r="P7" s="104">
        <v>15</v>
      </c>
      <c r="Q7" s="104">
        <v>16</v>
      </c>
      <c r="R7" s="104">
        <v>17</v>
      </c>
    </row>
    <row r="8" spans="1:18" s="12" customFormat="1" ht="89.1" customHeight="1" x14ac:dyDescent="0.25">
      <c r="A8" s="104">
        <v>1</v>
      </c>
      <c r="B8" s="33" t="s">
        <v>380</v>
      </c>
      <c r="C8" s="43" t="s">
        <v>380</v>
      </c>
      <c r="D8" s="119">
        <f>SUM(D9)</f>
        <v>1092.2</v>
      </c>
      <c r="E8" s="119">
        <f t="shared" ref="E8:R8" si="0">SUM(E9)</f>
        <v>265145</v>
      </c>
      <c r="F8" s="119">
        <f t="shared" si="0"/>
        <v>0</v>
      </c>
      <c r="G8" s="119">
        <f t="shared" si="0"/>
        <v>0</v>
      </c>
      <c r="H8" s="119">
        <f t="shared" si="0"/>
        <v>0</v>
      </c>
      <c r="I8" s="119">
        <f t="shared" si="0"/>
        <v>0</v>
      </c>
      <c r="J8" s="119">
        <f t="shared" si="0"/>
        <v>0</v>
      </c>
      <c r="K8" s="119">
        <f t="shared" si="0"/>
        <v>0</v>
      </c>
      <c r="L8" s="120">
        <f t="shared" si="0"/>
        <v>0</v>
      </c>
      <c r="M8" s="119">
        <f t="shared" si="0"/>
        <v>0</v>
      </c>
      <c r="N8" s="119">
        <f t="shared" si="0"/>
        <v>0</v>
      </c>
      <c r="O8" s="119">
        <f t="shared" si="0"/>
        <v>0</v>
      </c>
      <c r="P8" s="119">
        <f t="shared" si="0"/>
        <v>0</v>
      </c>
      <c r="Q8" s="119">
        <f t="shared" si="0"/>
        <v>0</v>
      </c>
      <c r="R8" s="119">
        <f t="shared" si="0"/>
        <v>265145</v>
      </c>
    </row>
    <row r="9" spans="1:18" s="12" customFormat="1" ht="89.1" customHeight="1" x14ac:dyDescent="0.25">
      <c r="A9" s="104">
        <v>2</v>
      </c>
      <c r="B9" s="33" t="s">
        <v>289</v>
      </c>
      <c r="C9" s="33" t="s">
        <v>258</v>
      </c>
      <c r="D9" s="121">
        <v>1092.2</v>
      </c>
      <c r="E9" s="121">
        <f>SUM(F9:K9,M9:R9)</f>
        <v>265145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2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265145</v>
      </c>
    </row>
    <row r="10" spans="1:18" s="12" customFormat="1" ht="89.1" customHeight="1" x14ac:dyDescent="0.25">
      <c r="A10" s="104">
        <v>3</v>
      </c>
      <c r="B10" s="33" t="s">
        <v>36</v>
      </c>
      <c r="C10" s="43" t="s">
        <v>36</v>
      </c>
      <c r="D10" s="119">
        <f t="shared" ref="D10:R10" si="1">SUM(D11:D41)</f>
        <v>159603.6</v>
      </c>
      <c r="E10" s="119">
        <f t="shared" si="1"/>
        <v>20536671</v>
      </c>
      <c r="F10" s="119">
        <f t="shared" si="1"/>
        <v>2295971</v>
      </c>
      <c r="G10" s="119">
        <f t="shared" si="1"/>
        <v>2131224</v>
      </c>
      <c r="H10" s="119">
        <f t="shared" si="1"/>
        <v>176331</v>
      </c>
      <c r="I10" s="119">
        <f t="shared" si="1"/>
        <v>7772275</v>
      </c>
      <c r="J10" s="119">
        <f t="shared" si="1"/>
        <v>82703</v>
      </c>
      <c r="K10" s="119">
        <f t="shared" si="1"/>
        <v>0</v>
      </c>
      <c r="L10" s="120">
        <f t="shared" si="1"/>
        <v>6</v>
      </c>
      <c r="M10" s="119">
        <f t="shared" si="1"/>
        <v>1791370</v>
      </c>
      <c r="N10" s="119">
        <f t="shared" si="1"/>
        <v>3931049</v>
      </c>
      <c r="O10" s="119">
        <f t="shared" si="1"/>
        <v>228000</v>
      </c>
      <c r="P10" s="119">
        <f t="shared" si="1"/>
        <v>0</v>
      </c>
      <c r="Q10" s="119">
        <f t="shared" si="1"/>
        <v>2127748</v>
      </c>
      <c r="R10" s="119">
        <f t="shared" si="1"/>
        <v>0</v>
      </c>
    </row>
    <row r="11" spans="1:18" s="12" customFormat="1" ht="89.1" customHeight="1" x14ac:dyDescent="0.25">
      <c r="A11" s="104">
        <v>4</v>
      </c>
      <c r="B11" s="33" t="s">
        <v>290</v>
      </c>
      <c r="C11" s="33" t="s">
        <v>208</v>
      </c>
      <c r="D11" s="121">
        <v>11537.8</v>
      </c>
      <c r="E11" s="121">
        <f t="shared" ref="E11:E41" si="2">SUM(F11:K11,M11:R11)</f>
        <v>2143468</v>
      </c>
      <c r="F11" s="121">
        <v>1402930</v>
      </c>
      <c r="G11" s="121">
        <v>740538</v>
      </c>
      <c r="H11" s="121">
        <v>0</v>
      </c>
      <c r="I11" s="121">
        <v>0</v>
      </c>
      <c r="J11" s="121">
        <v>0</v>
      </c>
      <c r="K11" s="121">
        <v>0</v>
      </c>
      <c r="L11" s="122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</row>
    <row r="12" spans="1:18" s="12" customFormat="1" ht="89.1" customHeight="1" x14ac:dyDescent="0.25">
      <c r="A12" s="104">
        <v>5</v>
      </c>
      <c r="B12" s="33" t="s">
        <v>292</v>
      </c>
      <c r="C12" s="33" t="s">
        <v>209</v>
      </c>
      <c r="D12" s="121">
        <v>4493.6000000000004</v>
      </c>
      <c r="E12" s="121">
        <f t="shared" si="2"/>
        <v>996495</v>
      </c>
      <c r="F12" s="121">
        <v>0</v>
      </c>
      <c r="G12" s="121">
        <v>0</v>
      </c>
      <c r="H12" s="121">
        <v>0</v>
      </c>
      <c r="I12" s="121">
        <v>996495</v>
      </c>
      <c r="J12" s="121">
        <v>0</v>
      </c>
      <c r="K12" s="121">
        <v>0</v>
      </c>
      <c r="L12" s="122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</row>
    <row r="13" spans="1:18" s="12" customFormat="1" ht="89.1" customHeight="1" x14ac:dyDescent="0.25">
      <c r="A13" s="104">
        <v>6</v>
      </c>
      <c r="B13" s="33" t="s">
        <v>291</v>
      </c>
      <c r="C13" s="33" t="s">
        <v>259</v>
      </c>
      <c r="D13" s="121">
        <v>11284.4</v>
      </c>
      <c r="E13" s="121">
        <f t="shared" si="2"/>
        <v>1301936</v>
      </c>
      <c r="F13" s="121">
        <v>0</v>
      </c>
      <c r="G13" s="121">
        <v>0</v>
      </c>
      <c r="H13" s="121">
        <v>0</v>
      </c>
      <c r="I13" s="121">
        <v>1301936</v>
      </c>
      <c r="J13" s="121">
        <v>0</v>
      </c>
      <c r="K13" s="121">
        <v>0</v>
      </c>
      <c r="L13" s="122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</row>
    <row r="14" spans="1:18" s="12" customFormat="1" ht="89.1" customHeight="1" x14ac:dyDescent="0.25">
      <c r="A14" s="104">
        <v>7</v>
      </c>
      <c r="B14" s="33" t="s">
        <v>293</v>
      </c>
      <c r="C14" s="33" t="s">
        <v>210</v>
      </c>
      <c r="D14" s="121">
        <v>3416.3</v>
      </c>
      <c r="E14" s="121">
        <f t="shared" si="2"/>
        <v>705237</v>
      </c>
      <c r="F14" s="121">
        <v>0</v>
      </c>
      <c r="G14" s="121">
        <v>0</v>
      </c>
      <c r="H14" s="121">
        <v>0</v>
      </c>
      <c r="I14" s="121">
        <v>705237</v>
      </c>
      <c r="J14" s="121">
        <v>0</v>
      </c>
      <c r="K14" s="121">
        <v>0</v>
      </c>
      <c r="L14" s="122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</row>
    <row r="15" spans="1:18" s="12" customFormat="1" ht="89.1" customHeight="1" x14ac:dyDescent="0.25">
      <c r="A15" s="104">
        <v>8</v>
      </c>
      <c r="B15" s="33" t="s">
        <v>312</v>
      </c>
      <c r="C15" s="33" t="s">
        <v>313</v>
      </c>
      <c r="D15" s="121">
        <v>4532.1000000000004</v>
      </c>
      <c r="E15" s="121">
        <f t="shared" si="2"/>
        <v>321320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2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321320</v>
      </c>
      <c r="R15" s="121">
        <v>0</v>
      </c>
    </row>
    <row r="16" spans="1:18" s="12" customFormat="1" ht="89.1" customHeight="1" x14ac:dyDescent="0.25">
      <c r="A16" s="104">
        <v>9</v>
      </c>
      <c r="B16" s="33" t="s">
        <v>294</v>
      </c>
      <c r="C16" s="33" t="s">
        <v>211</v>
      </c>
      <c r="D16" s="121">
        <v>4372</v>
      </c>
      <c r="E16" s="121">
        <f t="shared" si="2"/>
        <v>1125968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2">
        <v>0</v>
      </c>
      <c r="M16" s="121">
        <v>0</v>
      </c>
      <c r="N16" s="121">
        <v>1125968</v>
      </c>
      <c r="O16" s="121">
        <v>0</v>
      </c>
      <c r="P16" s="121">
        <v>0</v>
      </c>
      <c r="Q16" s="121">
        <v>0</v>
      </c>
      <c r="R16" s="121">
        <v>0</v>
      </c>
    </row>
    <row r="17" spans="1:18" s="12" customFormat="1" ht="89.1" customHeight="1" x14ac:dyDescent="0.25">
      <c r="A17" s="104">
        <v>10</v>
      </c>
      <c r="B17" s="33" t="s">
        <v>314</v>
      </c>
      <c r="C17" s="33" t="s">
        <v>316</v>
      </c>
      <c r="D17" s="121">
        <v>3377.4</v>
      </c>
      <c r="E17" s="121">
        <f t="shared" si="2"/>
        <v>548913</v>
      </c>
      <c r="F17" s="121">
        <v>0</v>
      </c>
      <c r="G17" s="121">
        <v>0</v>
      </c>
      <c r="H17" s="121">
        <v>0</v>
      </c>
      <c r="I17" s="121">
        <v>548913</v>
      </c>
      <c r="J17" s="121">
        <v>0</v>
      </c>
      <c r="K17" s="121">
        <v>0</v>
      </c>
      <c r="L17" s="122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</row>
    <row r="18" spans="1:18" s="12" customFormat="1" ht="89.1" customHeight="1" x14ac:dyDescent="0.25">
      <c r="A18" s="104">
        <v>11</v>
      </c>
      <c r="B18" s="33" t="s">
        <v>315</v>
      </c>
      <c r="C18" s="33" t="s">
        <v>317</v>
      </c>
      <c r="D18" s="121">
        <v>2065.5</v>
      </c>
      <c r="E18" s="121">
        <f t="shared" si="2"/>
        <v>257990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2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257990</v>
      </c>
      <c r="R18" s="121">
        <v>0</v>
      </c>
    </row>
    <row r="19" spans="1:18" s="12" customFormat="1" ht="89.1" customHeight="1" x14ac:dyDescent="0.25">
      <c r="A19" s="104">
        <v>12</v>
      </c>
      <c r="B19" s="33" t="s">
        <v>295</v>
      </c>
      <c r="C19" s="33" t="s">
        <v>261</v>
      </c>
      <c r="D19" s="121">
        <v>1190.3</v>
      </c>
      <c r="E19" s="121">
        <f t="shared" si="2"/>
        <v>75840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2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75840</v>
      </c>
      <c r="R19" s="121">
        <v>0</v>
      </c>
    </row>
    <row r="20" spans="1:18" s="12" customFormat="1" ht="89.1" customHeight="1" x14ac:dyDescent="0.25">
      <c r="A20" s="104">
        <v>13</v>
      </c>
      <c r="B20" s="33" t="s">
        <v>296</v>
      </c>
      <c r="C20" s="33" t="s">
        <v>260</v>
      </c>
      <c r="D20" s="121">
        <v>1016.7</v>
      </c>
      <c r="E20" s="121">
        <f t="shared" si="2"/>
        <v>228000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2">
        <v>0</v>
      </c>
      <c r="M20" s="121">
        <v>0</v>
      </c>
      <c r="N20" s="121">
        <v>0</v>
      </c>
      <c r="O20" s="121">
        <v>228000</v>
      </c>
      <c r="P20" s="121">
        <v>0</v>
      </c>
      <c r="Q20" s="121">
        <v>0</v>
      </c>
      <c r="R20" s="121">
        <v>0</v>
      </c>
    </row>
    <row r="21" spans="1:18" s="12" customFormat="1" ht="89.1" customHeight="1" x14ac:dyDescent="0.25">
      <c r="A21" s="104">
        <v>14</v>
      </c>
      <c r="B21" s="33" t="s">
        <v>318</v>
      </c>
      <c r="C21" s="33" t="s">
        <v>321</v>
      </c>
      <c r="D21" s="121">
        <v>3489</v>
      </c>
      <c r="E21" s="121">
        <f t="shared" si="2"/>
        <v>182674</v>
      </c>
      <c r="F21" s="121">
        <v>0</v>
      </c>
      <c r="G21" s="121">
        <v>0</v>
      </c>
      <c r="H21" s="121">
        <v>0</v>
      </c>
      <c r="I21" s="121">
        <v>182674</v>
      </c>
      <c r="J21" s="121">
        <v>0</v>
      </c>
      <c r="K21" s="121">
        <v>0</v>
      </c>
      <c r="L21" s="122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</row>
    <row r="22" spans="1:18" s="12" customFormat="1" ht="89.1" customHeight="1" x14ac:dyDescent="0.25">
      <c r="A22" s="104">
        <v>15</v>
      </c>
      <c r="B22" s="33" t="s">
        <v>319</v>
      </c>
      <c r="C22" s="33" t="s">
        <v>322</v>
      </c>
      <c r="D22" s="121">
        <v>3647.2</v>
      </c>
      <c r="E22" s="121">
        <f t="shared" si="2"/>
        <v>883099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2">
        <v>0</v>
      </c>
      <c r="M22" s="121">
        <v>0</v>
      </c>
      <c r="N22" s="121">
        <v>883099</v>
      </c>
      <c r="O22" s="121">
        <v>0</v>
      </c>
      <c r="P22" s="121">
        <v>0</v>
      </c>
      <c r="Q22" s="121">
        <v>0</v>
      </c>
      <c r="R22" s="121">
        <v>0</v>
      </c>
    </row>
    <row r="23" spans="1:18" s="12" customFormat="1" ht="89.1" customHeight="1" x14ac:dyDescent="0.25">
      <c r="A23" s="104">
        <v>16</v>
      </c>
      <c r="B23" s="33" t="s">
        <v>320</v>
      </c>
      <c r="C23" s="33" t="s">
        <v>323</v>
      </c>
      <c r="D23" s="121">
        <v>5952.5</v>
      </c>
      <c r="E23" s="121">
        <f t="shared" si="2"/>
        <v>509000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2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509000</v>
      </c>
      <c r="R23" s="121">
        <v>0</v>
      </c>
    </row>
    <row r="24" spans="1:18" s="12" customFormat="1" ht="89.1" customHeight="1" x14ac:dyDescent="0.25">
      <c r="A24" s="104">
        <v>17</v>
      </c>
      <c r="B24" s="33" t="s">
        <v>297</v>
      </c>
      <c r="C24" s="33" t="s">
        <v>263</v>
      </c>
      <c r="D24" s="121">
        <v>4017.4</v>
      </c>
      <c r="E24" s="121">
        <f t="shared" si="2"/>
        <v>299360</v>
      </c>
      <c r="F24" s="121">
        <v>0</v>
      </c>
      <c r="G24" s="121">
        <v>0</v>
      </c>
      <c r="H24" s="121">
        <v>0</v>
      </c>
      <c r="I24" s="121">
        <v>299360</v>
      </c>
      <c r="J24" s="121">
        <v>0</v>
      </c>
      <c r="K24" s="121">
        <v>0</v>
      </c>
      <c r="L24" s="122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</row>
    <row r="25" spans="1:18" s="12" customFormat="1" ht="89.1" customHeight="1" x14ac:dyDescent="0.25">
      <c r="A25" s="104">
        <v>18</v>
      </c>
      <c r="B25" s="33" t="s">
        <v>298</v>
      </c>
      <c r="C25" s="33" t="s">
        <v>212</v>
      </c>
      <c r="D25" s="121">
        <v>4196.7</v>
      </c>
      <c r="E25" s="121">
        <f t="shared" si="2"/>
        <v>229665</v>
      </c>
      <c r="F25" s="121">
        <v>0</v>
      </c>
      <c r="G25" s="121">
        <v>0</v>
      </c>
      <c r="H25" s="121">
        <v>0</v>
      </c>
      <c r="I25" s="121">
        <v>229665</v>
      </c>
      <c r="J25" s="121">
        <v>0</v>
      </c>
      <c r="K25" s="121">
        <v>0</v>
      </c>
      <c r="L25" s="122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</row>
    <row r="26" spans="1:18" s="12" customFormat="1" ht="89.1" customHeight="1" x14ac:dyDescent="0.25">
      <c r="A26" s="104">
        <v>19</v>
      </c>
      <c r="B26" s="33" t="s">
        <v>299</v>
      </c>
      <c r="C26" s="33" t="s">
        <v>213</v>
      </c>
      <c r="D26" s="121">
        <v>1197.0999999999999</v>
      </c>
      <c r="E26" s="121">
        <f t="shared" si="2"/>
        <v>320977</v>
      </c>
      <c r="F26" s="121">
        <v>0</v>
      </c>
      <c r="G26" s="121">
        <v>0</v>
      </c>
      <c r="H26" s="121">
        <v>0</v>
      </c>
      <c r="I26" s="121">
        <v>320977</v>
      </c>
      <c r="J26" s="121">
        <v>0</v>
      </c>
      <c r="K26" s="121">
        <v>0</v>
      </c>
      <c r="L26" s="122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</row>
    <row r="27" spans="1:18" s="12" customFormat="1" ht="89.1" customHeight="1" x14ac:dyDescent="0.25">
      <c r="A27" s="104">
        <v>20</v>
      </c>
      <c r="B27" s="33" t="s">
        <v>300</v>
      </c>
      <c r="C27" s="33" t="s">
        <v>214</v>
      </c>
      <c r="D27" s="121">
        <v>3742.4</v>
      </c>
      <c r="E27" s="121">
        <f t="shared" si="2"/>
        <v>334750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2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334750</v>
      </c>
      <c r="R27" s="121">
        <v>0</v>
      </c>
    </row>
    <row r="28" spans="1:18" s="12" customFormat="1" ht="89.1" customHeight="1" x14ac:dyDescent="0.25">
      <c r="A28" s="104">
        <v>21</v>
      </c>
      <c r="B28" s="33" t="s">
        <v>324</v>
      </c>
      <c r="C28" s="33" t="s">
        <v>328</v>
      </c>
      <c r="D28" s="121">
        <v>6595.8</v>
      </c>
      <c r="E28" s="121">
        <f t="shared" si="2"/>
        <v>596266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2">
        <v>1</v>
      </c>
      <c r="M28" s="121">
        <v>596266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</row>
    <row r="29" spans="1:18" s="12" customFormat="1" ht="89.1" customHeight="1" x14ac:dyDescent="0.25">
      <c r="A29" s="104">
        <v>22</v>
      </c>
      <c r="B29" s="33" t="s">
        <v>325</v>
      </c>
      <c r="C29" s="33" t="s">
        <v>329</v>
      </c>
      <c r="D29" s="121">
        <v>11074</v>
      </c>
      <c r="E29" s="121">
        <f t="shared" si="2"/>
        <v>1522296</v>
      </c>
      <c r="F29" s="121">
        <v>0</v>
      </c>
      <c r="G29" s="121">
        <v>0</v>
      </c>
      <c r="H29" s="121">
        <v>0</v>
      </c>
      <c r="I29" s="121">
        <v>1522296</v>
      </c>
      <c r="J29" s="121">
        <v>0</v>
      </c>
      <c r="K29" s="121">
        <v>0</v>
      </c>
      <c r="L29" s="122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</row>
    <row r="30" spans="1:18" s="12" customFormat="1" ht="89.1" customHeight="1" x14ac:dyDescent="0.25">
      <c r="A30" s="104">
        <v>23</v>
      </c>
      <c r="B30" s="33" t="s">
        <v>326</v>
      </c>
      <c r="C30" s="33" t="s">
        <v>330</v>
      </c>
      <c r="D30" s="121">
        <v>6332.8</v>
      </c>
      <c r="E30" s="121">
        <f t="shared" si="2"/>
        <v>775180</v>
      </c>
      <c r="F30" s="121">
        <v>287000</v>
      </c>
      <c r="G30" s="121">
        <v>488180</v>
      </c>
      <c r="H30" s="121">
        <v>0</v>
      </c>
      <c r="I30" s="121">
        <v>0</v>
      </c>
      <c r="J30" s="121">
        <v>0</v>
      </c>
      <c r="K30" s="121">
        <v>0</v>
      </c>
      <c r="L30" s="122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</row>
    <row r="31" spans="1:18" s="12" customFormat="1" ht="128.25" customHeight="1" x14ac:dyDescent="0.25">
      <c r="A31" s="104">
        <v>24</v>
      </c>
      <c r="B31" s="33" t="s">
        <v>327</v>
      </c>
      <c r="C31" s="33" t="s">
        <v>331</v>
      </c>
      <c r="D31" s="121">
        <v>4697.5</v>
      </c>
      <c r="E31" s="121">
        <f t="shared" si="2"/>
        <v>628848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2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628848</v>
      </c>
      <c r="R31" s="121">
        <v>0</v>
      </c>
    </row>
    <row r="32" spans="1:18" s="12" customFormat="1" ht="89.1" customHeight="1" x14ac:dyDescent="0.25">
      <c r="A32" s="104">
        <v>25</v>
      </c>
      <c r="B32" s="33" t="s">
        <v>301</v>
      </c>
      <c r="C32" s="33" t="s">
        <v>265</v>
      </c>
      <c r="D32" s="121">
        <v>6283.5</v>
      </c>
      <c r="E32" s="121">
        <f t="shared" si="2"/>
        <v>315000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2">
        <v>1</v>
      </c>
      <c r="M32" s="121">
        <v>315000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</row>
    <row r="33" spans="1:18" s="12" customFormat="1" ht="89.1" customHeight="1" x14ac:dyDescent="0.25">
      <c r="A33" s="104">
        <v>26</v>
      </c>
      <c r="B33" s="33" t="s">
        <v>302</v>
      </c>
      <c r="C33" s="33" t="s">
        <v>264</v>
      </c>
      <c r="D33" s="121">
        <v>8166.6</v>
      </c>
      <c r="E33" s="121">
        <f t="shared" si="2"/>
        <v>102470</v>
      </c>
      <c r="F33" s="121">
        <v>0</v>
      </c>
      <c r="G33" s="121">
        <v>0</v>
      </c>
      <c r="H33" s="121">
        <v>0</v>
      </c>
      <c r="I33" s="121">
        <v>102470</v>
      </c>
      <c r="J33" s="121">
        <v>0</v>
      </c>
      <c r="K33" s="121">
        <v>0</v>
      </c>
      <c r="L33" s="122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</row>
    <row r="34" spans="1:18" s="12" customFormat="1" ht="89.1" customHeight="1" x14ac:dyDescent="0.25">
      <c r="A34" s="104">
        <v>27</v>
      </c>
      <c r="B34" s="33" t="s">
        <v>303</v>
      </c>
      <c r="C34" s="33" t="s">
        <v>266</v>
      </c>
      <c r="D34" s="121">
        <v>4190.3</v>
      </c>
      <c r="E34" s="121">
        <f t="shared" si="2"/>
        <v>1706685</v>
      </c>
      <c r="F34" s="121">
        <v>222884</v>
      </c>
      <c r="G34" s="121">
        <v>511994</v>
      </c>
      <c r="H34" s="121">
        <v>0</v>
      </c>
      <c r="I34" s="121">
        <v>889104</v>
      </c>
      <c r="J34" s="121">
        <v>82703</v>
      </c>
      <c r="K34" s="121">
        <v>0</v>
      </c>
      <c r="L34" s="122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</row>
    <row r="35" spans="1:18" s="12" customFormat="1" ht="89.1" customHeight="1" x14ac:dyDescent="0.25">
      <c r="A35" s="104">
        <v>28</v>
      </c>
      <c r="B35" s="33" t="s">
        <v>371</v>
      </c>
      <c r="C35" s="33" t="s">
        <v>441</v>
      </c>
      <c r="D35" s="121">
        <v>12371.7</v>
      </c>
      <c r="E35" s="121">
        <f t="shared" si="2"/>
        <v>239952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2">
        <v>1</v>
      </c>
      <c r="M35" s="121">
        <v>239952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</row>
    <row r="36" spans="1:18" s="12" customFormat="1" ht="89.1" customHeight="1" x14ac:dyDescent="0.25">
      <c r="A36" s="104">
        <v>29</v>
      </c>
      <c r="B36" s="33" t="s">
        <v>304</v>
      </c>
      <c r="C36" s="33" t="s">
        <v>466</v>
      </c>
      <c r="D36" s="121">
        <v>6551.6</v>
      </c>
      <c r="E36" s="121">
        <f t="shared" si="2"/>
        <v>307284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2">
        <v>1</v>
      </c>
      <c r="M36" s="121">
        <v>307284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</row>
    <row r="37" spans="1:18" s="12" customFormat="1" ht="89.1" customHeight="1" x14ac:dyDescent="0.25">
      <c r="A37" s="104">
        <v>30</v>
      </c>
      <c r="B37" s="33" t="s">
        <v>332</v>
      </c>
      <c r="C37" s="33" t="s">
        <v>333</v>
      </c>
      <c r="D37" s="121">
        <v>4836.1000000000004</v>
      </c>
      <c r="E37" s="121">
        <f t="shared" si="2"/>
        <v>1921982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2">
        <v>0</v>
      </c>
      <c r="M37" s="121">
        <v>0</v>
      </c>
      <c r="N37" s="121">
        <v>1921982</v>
      </c>
      <c r="O37" s="121">
        <v>0</v>
      </c>
      <c r="P37" s="121">
        <v>0</v>
      </c>
      <c r="Q37" s="121">
        <v>0</v>
      </c>
      <c r="R37" s="121">
        <v>0</v>
      </c>
    </row>
    <row r="38" spans="1:18" s="12" customFormat="1" ht="89.1" customHeight="1" x14ac:dyDescent="0.25">
      <c r="A38" s="104">
        <v>31</v>
      </c>
      <c r="B38" s="33" t="s">
        <v>305</v>
      </c>
      <c r="C38" s="33" t="s">
        <v>262</v>
      </c>
      <c r="D38" s="121">
        <v>3390.3</v>
      </c>
      <c r="E38" s="121">
        <f t="shared" si="2"/>
        <v>673148</v>
      </c>
      <c r="F38" s="121">
        <v>0</v>
      </c>
      <c r="G38" s="121">
        <v>0</v>
      </c>
      <c r="H38" s="121">
        <v>0</v>
      </c>
      <c r="I38" s="121">
        <v>673148</v>
      </c>
      <c r="J38" s="121">
        <v>0</v>
      </c>
      <c r="K38" s="121">
        <v>0</v>
      </c>
      <c r="L38" s="122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</row>
    <row r="39" spans="1:18" s="12" customFormat="1" ht="89.1" customHeight="1" x14ac:dyDescent="0.25">
      <c r="A39" s="104">
        <v>32</v>
      </c>
      <c r="B39" s="33" t="s">
        <v>334</v>
      </c>
      <c r="C39" s="33" t="s">
        <v>336</v>
      </c>
      <c r="D39" s="121">
        <v>3425.5</v>
      </c>
      <c r="E39" s="121">
        <f t="shared" si="2"/>
        <v>950000</v>
      </c>
      <c r="F39" s="121">
        <v>383157</v>
      </c>
      <c r="G39" s="121">
        <v>390512</v>
      </c>
      <c r="H39" s="121">
        <v>176331</v>
      </c>
      <c r="I39" s="121">
        <v>0</v>
      </c>
      <c r="J39" s="121">
        <v>0</v>
      </c>
      <c r="K39" s="121">
        <v>0</v>
      </c>
      <c r="L39" s="122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</row>
    <row r="40" spans="1:18" s="12" customFormat="1" ht="89.1" customHeight="1" x14ac:dyDescent="0.25">
      <c r="A40" s="104">
        <v>33</v>
      </c>
      <c r="B40" s="33" t="s">
        <v>335</v>
      </c>
      <c r="C40" s="33" t="s">
        <v>337</v>
      </c>
      <c r="D40" s="121">
        <v>4398.3999999999996</v>
      </c>
      <c r="E40" s="121">
        <f t="shared" si="2"/>
        <v>137890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2">
        <v>1</v>
      </c>
      <c r="M40" s="121">
        <v>137890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</row>
    <row r="41" spans="1:18" s="12" customFormat="1" ht="89.1" customHeight="1" x14ac:dyDescent="0.25">
      <c r="A41" s="104">
        <v>34</v>
      </c>
      <c r="B41" s="33" t="s">
        <v>306</v>
      </c>
      <c r="C41" s="33" t="s">
        <v>215</v>
      </c>
      <c r="D41" s="121">
        <v>3761.1</v>
      </c>
      <c r="E41" s="121">
        <f t="shared" si="2"/>
        <v>194978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2">
        <v>1</v>
      </c>
      <c r="M41" s="121">
        <v>194978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</row>
    <row r="42" spans="1:18" s="12" customFormat="1" ht="89.1" customHeight="1" x14ac:dyDescent="0.25">
      <c r="A42" s="104">
        <v>35</v>
      </c>
      <c r="B42" s="33" t="s">
        <v>381</v>
      </c>
      <c r="C42" s="43" t="s">
        <v>381</v>
      </c>
      <c r="D42" s="119">
        <f>SUM(D43)</f>
        <v>2579</v>
      </c>
      <c r="E42" s="119">
        <f t="shared" ref="E42:R42" si="3">SUM(E43)</f>
        <v>180957</v>
      </c>
      <c r="F42" s="119">
        <f t="shared" si="3"/>
        <v>180957</v>
      </c>
      <c r="G42" s="119">
        <f t="shared" si="3"/>
        <v>0</v>
      </c>
      <c r="H42" s="119">
        <f t="shared" si="3"/>
        <v>0</v>
      </c>
      <c r="I42" s="119">
        <f t="shared" si="3"/>
        <v>0</v>
      </c>
      <c r="J42" s="119">
        <f t="shared" si="3"/>
        <v>0</v>
      </c>
      <c r="K42" s="119">
        <f t="shared" si="3"/>
        <v>0</v>
      </c>
      <c r="L42" s="120">
        <f t="shared" si="3"/>
        <v>0</v>
      </c>
      <c r="M42" s="119">
        <f t="shared" si="3"/>
        <v>0</v>
      </c>
      <c r="N42" s="119">
        <f t="shared" si="3"/>
        <v>0</v>
      </c>
      <c r="O42" s="119">
        <f t="shared" si="3"/>
        <v>0</v>
      </c>
      <c r="P42" s="119">
        <f t="shared" si="3"/>
        <v>0</v>
      </c>
      <c r="Q42" s="119">
        <f t="shared" si="3"/>
        <v>0</v>
      </c>
      <c r="R42" s="119">
        <f t="shared" si="3"/>
        <v>0</v>
      </c>
    </row>
    <row r="43" spans="1:18" s="12" customFormat="1" ht="89.1" customHeight="1" x14ac:dyDescent="0.25">
      <c r="A43" s="104">
        <v>36</v>
      </c>
      <c r="B43" s="33" t="s">
        <v>307</v>
      </c>
      <c r="C43" s="33" t="s">
        <v>216</v>
      </c>
      <c r="D43" s="121">
        <v>2579</v>
      </c>
      <c r="E43" s="121">
        <f t="shared" ref="E43:E55" si="4">SUM(F43:K43,M43:R43)</f>
        <v>180957</v>
      </c>
      <c r="F43" s="121">
        <v>180957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2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</row>
    <row r="44" spans="1:18" s="12" customFormat="1" ht="89.1" customHeight="1" x14ac:dyDescent="0.25">
      <c r="A44" s="104">
        <v>37</v>
      </c>
      <c r="B44" s="33" t="s">
        <v>40</v>
      </c>
      <c r="C44" s="43" t="s">
        <v>40</v>
      </c>
      <c r="D44" s="119">
        <f>SUM(D45)</f>
        <v>716.5</v>
      </c>
      <c r="E44" s="119">
        <f t="shared" ref="E44:R44" si="5">SUM(E45)</f>
        <v>270313</v>
      </c>
      <c r="F44" s="119">
        <f t="shared" si="5"/>
        <v>0</v>
      </c>
      <c r="G44" s="119">
        <f t="shared" si="5"/>
        <v>0</v>
      </c>
      <c r="H44" s="119">
        <f t="shared" si="5"/>
        <v>0</v>
      </c>
      <c r="I44" s="119">
        <f t="shared" si="5"/>
        <v>0</v>
      </c>
      <c r="J44" s="119">
        <f t="shared" si="5"/>
        <v>0</v>
      </c>
      <c r="K44" s="119">
        <f t="shared" si="5"/>
        <v>0</v>
      </c>
      <c r="L44" s="120">
        <f t="shared" si="5"/>
        <v>0</v>
      </c>
      <c r="M44" s="119">
        <f t="shared" si="5"/>
        <v>0</v>
      </c>
      <c r="N44" s="119">
        <f t="shared" si="5"/>
        <v>0</v>
      </c>
      <c r="O44" s="119">
        <f t="shared" si="5"/>
        <v>270313</v>
      </c>
      <c r="P44" s="119">
        <f t="shared" si="5"/>
        <v>0</v>
      </c>
      <c r="Q44" s="119">
        <f t="shared" si="5"/>
        <v>0</v>
      </c>
      <c r="R44" s="119">
        <f t="shared" si="5"/>
        <v>0</v>
      </c>
    </row>
    <row r="45" spans="1:18" s="12" customFormat="1" ht="89.1" customHeight="1" x14ac:dyDescent="0.25">
      <c r="A45" s="104">
        <v>38</v>
      </c>
      <c r="B45" s="33" t="s">
        <v>308</v>
      </c>
      <c r="C45" s="33" t="s">
        <v>267</v>
      </c>
      <c r="D45" s="121">
        <v>716.5</v>
      </c>
      <c r="E45" s="121">
        <f t="shared" si="4"/>
        <v>270313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2">
        <v>0</v>
      </c>
      <c r="M45" s="121">
        <v>0</v>
      </c>
      <c r="N45" s="121">
        <v>0</v>
      </c>
      <c r="O45" s="121">
        <v>270313</v>
      </c>
      <c r="P45" s="121">
        <v>0</v>
      </c>
      <c r="Q45" s="121">
        <v>0</v>
      </c>
      <c r="R45" s="121">
        <v>0</v>
      </c>
    </row>
    <row r="46" spans="1:18" s="12" customFormat="1" ht="89.1" customHeight="1" x14ac:dyDescent="0.25">
      <c r="A46" s="104">
        <v>39</v>
      </c>
      <c r="B46" s="33" t="s">
        <v>37</v>
      </c>
      <c r="C46" s="43" t="s">
        <v>37</v>
      </c>
      <c r="D46" s="119">
        <f>SUM(D47:D51)</f>
        <v>22762</v>
      </c>
      <c r="E46" s="119">
        <f t="shared" ref="E46:R46" si="6">SUM(E47:E51)</f>
        <v>4001984</v>
      </c>
      <c r="F46" s="119">
        <f t="shared" si="6"/>
        <v>0</v>
      </c>
      <c r="G46" s="119">
        <f t="shared" si="6"/>
        <v>0</v>
      </c>
      <c r="H46" s="119">
        <f t="shared" si="6"/>
        <v>0</v>
      </c>
      <c r="I46" s="119">
        <f t="shared" si="6"/>
        <v>0</v>
      </c>
      <c r="J46" s="119">
        <f t="shared" si="6"/>
        <v>0</v>
      </c>
      <c r="K46" s="119">
        <f t="shared" si="6"/>
        <v>0</v>
      </c>
      <c r="L46" s="120">
        <f>SUM(L47:L51)</f>
        <v>0</v>
      </c>
      <c r="M46" s="119">
        <f t="shared" si="6"/>
        <v>0</v>
      </c>
      <c r="N46" s="119">
        <f t="shared" si="6"/>
        <v>3558325</v>
      </c>
      <c r="O46" s="119">
        <f t="shared" si="6"/>
        <v>0</v>
      </c>
      <c r="P46" s="119">
        <f t="shared" si="6"/>
        <v>88647</v>
      </c>
      <c r="Q46" s="119">
        <f t="shared" si="6"/>
        <v>0</v>
      </c>
      <c r="R46" s="119">
        <f t="shared" si="6"/>
        <v>355012</v>
      </c>
    </row>
    <row r="47" spans="1:18" s="12" customFormat="1" ht="89.1" customHeight="1" x14ac:dyDescent="0.25">
      <c r="A47" s="104">
        <v>40</v>
      </c>
      <c r="B47" s="33" t="s">
        <v>309</v>
      </c>
      <c r="C47" s="33" t="s">
        <v>217</v>
      </c>
      <c r="D47" s="121">
        <v>6294.7</v>
      </c>
      <c r="E47" s="121">
        <f t="shared" si="4"/>
        <v>88647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2">
        <v>0</v>
      </c>
      <c r="M47" s="121">
        <v>0</v>
      </c>
      <c r="N47" s="121">
        <v>0</v>
      </c>
      <c r="O47" s="121">
        <v>0</v>
      </c>
      <c r="P47" s="121">
        <v>88647</v>
      </c>
      <c r="Q47" s="121">
        <v>0</v>
      </c>
      <c r="R47" s="121">
        <v>0</v>
      </c>
    </row>
    <row r="48" spans="1:18" s="12" customFormat="1" ht="89.1" customHeight="1" x14ac:dyDescent="0.25">
      <c r="A48" s="104">
        <v>41</v>
      </c>
      <c r="B48" s="33" t="s">
        <v>338</v>
      </c>
      <c r="C48" s="33" t="s">
        <v>341</v>
      </c>
      <c r="D48" s="121">
        <v>3555.9</v>
      </c>
      <c r="E48" s="121">
        <f t="shared" si="4"/>
        <v>1316936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2">
        <v>0</v>
      </c>
      <c r="M48" s="121">
        <v>0</v>
      </c>
      <c r="N48" s="121">
        <v>1316936</v>
      </c>
      <c r="O48" s="121">
        <v>0</v>
      </c>
      <c r="P48" s="121">
        <v>0</v>
      </c>
      <c r="Q48" s="121">
        <v>0</v>
      </c>
      <c r="R48" s="121">
        <v>0</v>
      </c>
    </row>
    <row r="49" spans="1:18" s="12" customFormat="1" ht="89.1" customHeight="1" x14ac:dyDescent="0.25">
      <c r="A49" s="104">
        <v>42</v>
      </c>
      <c r="B49" s="33" t="s">
        <v>339</v>
      </c>
      <c r="C49" s="33" t="s">
        <v>342</v>
      </c>
      <c r="D49" s="121">
        <v>6340.8</v>
      </c>
      <c r="E49" s="121">
        <f t="shared" si="4"/>
        <v>1663995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2">
        <v>0</v>
      </c>
      <c r="M49" s="121">
        <v>0</v>
      </c>
      <c r="N49" s="121">
        <v>1663995</v>
      </c>
      <c r="O49" s="121">
        <v>0</v>
      </c>
      <c r="P49" s="121">
        <v>0</v>
      </c>
      <c r="Q49" s="121">
        <v>0</v>
      </c>
      <c r="R49" s="121">
        <v>0</v>
      </c>
    </row>
    <row r="50" spans="1:18" s="12" customFormat="1" ht="89.1" customHeight="1" x14ac:dyDescent="0.25">
      <c r="A50" s="104">
        <v>43</v>
      </c>
      <c r="B50" s="33" t="s">
        <v>340</v>
      </c>
      <c r="C50" s="33" t="s">
        <v>343</v>
      </c>
      <c r="D50" s="121">
        <v>4386.8</v>
      </c>
      <c r="E50" s="121">
        <f t="shared" si="4"/>
        <v>355012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2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355012</v>
      </c>
    </row>
    <row r="51" spans="1:18" s="12" customFormat="1" ht="89.1" customHeight="1" x14ac:dyDescent="0.25">
      <c r="A51" s="104">
        <v>44</v>
      </c>
      <c r="B51" s="33" t="s">
        <v>310</v>
      </c>
      <c r="C51" s="33" t="s">
        <v>218</v>
      </c>
      <c r="D51" s="121">
        <v>2183.8000000000002</v>
      </c>
      <c r="E51" s="121">
        <f t="shared" si="4"/>
        <v>577394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2">
        <v>0</v>
      </c>
      <c r="M51" s="121">
        <v>0</v>
      </c>
      <c r="N51" s="121">
        <v>577394</v>
      </c>
      <c r="O51" s="121">
        <v>0</v>
      </c>
      <c r="P51" s="121">
        <v>0</v>
      </c>
      <c r="Q51" s="121">
        <v>0</v>
      </c>
      <c r="R51" s="121">
        <v>0</v>
      </c>
    </row>
    <row r="52" spans="1:18" s="12" customFormat="1" ht="89.1" customHeight="1" x14ac:dyDescent="0.25">
      <c r="A52" s="104">
        <v>45</v>
      </c>
      <c r="B52" s="33" t="s">
        <v>387</v>
      </c>
      <c r="C52" s="43" t="s">
        <v>387</v>
      </c>
      <c r="D52" s="119">
        <f>SUM(D53:D55)</f>
        <v>13631.150000000001</v>
      </c>
      <c r="E52" s="119">
        <f t="shared" ref="E52:R52" si="7">SUM(E53:E55)</f>
        <v>2772947</v>
      </c>
      <c r="F52" s="119">
        <f t="shared" si="7"/>
        <v>0</v>
      </c>
      <c r="G52" s="119">
        <f t="shared" si="7"/>
        <v>0</v>
      </c>
      <c r="H52" s="119">
        <f t="shared" si="7"/>
        <v>0</v>
      </c>
      <c r="I52" s="119">
        <f t="shared" si="7"/>
        <v>0</v>
      </c>
      <c r="J52" s="119">
        <f t="shared" si="7"/>
        <v>0</v>
      </c>
      <c r="K52" s="119">
        <f t="shared" si="7"/>
        <v>0</v>
      </c>
      <c r="L52" s="120">
        <f t="shared" si="7"/>
        <v>0</v>
      </c>
      <c r="M52" s="119">
        <f t="shared" si="7"/>
        <v>0</v>
      </c>
      <c r="N52" s="119">
        <f t="shared" si="7"/>
        <v>0</v>
      </c>
      <c r="O52" s="119">
        <f t="shared" si="7"/>
        <v>2575348</v>
      </c>
      <c r="P52" s="119">
        <f t="shared" si="7"/>
        <v>197599</v>
      </c>
      <c r="Q52" s="119">
        <f t="shared" si="7"/>
        <v>0</v>
      </c>
      <c r="R52" s="119">
        <f t="shared" si="7"/>
        <v>0</v>
      </c>
    </row>
    <row r="53" spans="1:18" s="12" customFormat="1" ht="89.1" customHeight="1" x14ac:dyDescent="0.25">
      <c r="A53" s="104">
        <v>46</v>
      </c>
      <c r="B53" s="33" t="s">
        <v>344</v>
      </c>
      <c r="C53" s="33" t="s">
        <v>345</v>
      </c>
      <c r="D53" s="121">
        <v>5874.1</v>
      </c>
      <c r="E53" s="121">
        <f t="shared" si="4"/>
        <v>1292310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2">
        <v>0</v>
      </c>
      <c r="M53" s="121">
        <v>0</v>
      </c>
      <c r="N53" s="121">
        <v>0</v>
      </c>
      <c r="O53" s="121">
        <v>1292310</v>
      </c>
      <c r="P53" s="121">
        <v>0</v>
      </c>
      <c r="Q53" s="121">
        <v>0</v>
      </c>
      <c r="R53" s="121">
        <v>0</v>
      </c>
    </row>
    <row r="54" spans="1:18" s="12" customFormat="1" ht="89.1" customHeight="1" x14ac:dyDescent="0.25">
      <c r="A54" s="104">
        <v>47</v>
      </c>
      <c r="B54" s="33" t="s">
        <v>311</v>
      </c>
      <c r="C54" s="33" t="s">
        <v>268</v>
      </c>
      <c r="D54" s="121">
        <v>5820.3</v>
      </c>
      <c r="E54" s="121">
        <f t="shared" si="4"/>
        <v>1283038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2">
        <v>0</v>
      </c>
      <c r="M54" s="121">
        <v>0</v>
      </c>
      <c r="N54" s="121">
        <v>0</v>
      </c>
      <c r="O54" s="121">
        <v>1283038</v>
      </c>
      <c r="P54" s="121">
        <v>0</v>
      </c>
      <c r="Q54" s="121">
        <v>0</v>
      </c>
      <c r="R54" s="121">
        <v>0</v>
      </c>
    </row>
    <row r="55" spans="1:18" s="12" customFormat="1" ht="89.1" customHeight="1" x14ac:dyDescent="0.25">
      <c r="A55" s="104">
        <v>48</v>
      </c>
      <c r="B55" s="33" t="s">
        <v>346</v>
      </c>
      <c r="C55" s="33" t="s">
        <v>347</v>
      </c>
      <c r="D55" s="121">
        <v>1936.75</v>
      </c>
      <c r="E55" s="121">
        <f t="shared" si="4"/>
        <v>197599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2">
        <v>0</v>
      </c>
      <c r="M55" s="121">
        <v>0</v>
      </c>
      <c r="N55" s="121">
        <v>0</v>
      </c>
      <c r="O55" s="121">
        <v>0</v>
      </c>
      <c r="P55" s="121">
        <v>197599</v>
      </c>
      <c r="Q55" s="121">
        <v>0</v>
      </c>
      <c r="R55" s="121">
        <v>0</v>
      </c>
    </row>
    <row r="56" spans="1:18" s="12" customFormat="1" ht="89.1" customHeight="1" x14ac:dyDescent="0.25">
      <c r="A56" s="104">
        <v>49</v>
      </c>
      <c r="B56" s="33" t="s">
        <v>4</v>
      </c>
      <c r="C56" s="43" t="s">
        <v>4</v>
      </c>
      <c r="D56" s="119">
        <f>SUM(D8:D55)/2</f>
        <v>200384.44999999995</v>
      </c>
      <c r="E56" s="119">
        <f t="shared" ref="E56:Q56" si="8">SUM(E8:E55)/2</f>
        <v>28028017</v>
      </c>
      <c r="F56" s="119">
        <f t="shared" si="8"/>
        <v>2476928</v>
      </c>
      <c r="G56" s="119">
        <f t="shared" si="8"/>
        <v>2131224</v>
      </c>
      <c r="H56" s="119">
        <f t="shared" si="8"/>
        <v>176331</v>
      </c>
      <c r="I56" s="119">
        <f t="shared" si="8"/>
        <v>7772275</v>
      </c>
      <c r="J56" s="119">
        <f t="shared" si="8"/>
        <v>82703</v>
      </c>
      <c r="K56" s="119">
        <f t="shared" si="8"/>
        <v>0</v>
      </c>
      <c r="L56" s="120">
        <f t="shared" si="8"/>
        <v>6</v>
      </c>
      <c r="M56" s="119">
        <f t="shared" si="8"/>
        <v>1791370</v>
      </c>
      <c r="N56" s="119">
        <f t="shared" si="8"/>
        <v>7489374</v>
      </c>
      <c r="O56" s="119">
        <f t="shared" si="8"/>
        <v>3073661</v>
      </c>
      <c r="P56" s="119">
        <f t="shared" si="8"/>
        <v>286246</v>
      </c>
      <c r="Q56" s="119">
        <f t="shared" si="8"/>
        <v>2127748</v>
      </c>
      <c r="R56" s="119">
        <f>SUM(R8:R55)/2</f>
        <v>620157</v>
      </c>
    </row>
  </sheetData>
  <autoFilter ref="A7:R56"/>
  <sortState ref="B11:R41">
    <sortCondition ref="B11:B41"/>
  </sortState>
  <mergeCells count="13">
    <mergeCell ref="A1:R3"/>
    <mergeCell ref="A4:R4"/>
    <mergeCell ref="A5:A6"/>
    <mergeCell ref="C5:C6"/>
    <mergeCell ref="E5:E6"/>
    <mergeCell ref="F5:K5"/>
    <mergeCell ref="L5:M5"/>
    <mergeCell ref="N5:N6"/>
    <mergeCell ref="O5:O6"/>
    <mergeCell ref="R5:R6"/>
    <mergeCell ref="D5:D6"/>
    <mergeCell ref="Q5:Q6"/>
    <mergeCell ref="P5:P6"/>
  </mergeCells>
  <pageMargins left="0.78740157480314965" right="0.59055118110236227" top="1.1811023622047245" bottom="0.78740157480314965" header="0" footer="0.31496062992125984"/>
  <pageSetup paperSize="8" scale="47" firstPageNumber="107" fitToHeight="0" orientation="landscape" useFirstPageNumber="1" r:id="rId1"/>
  <headerFooter>
    <oddFooter>&amp;C&amp;"Times New Roman,обычный"&amp;28&amp;P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22</vt:i4>
      </vt:variant>
    </vt:vector>
  </HeadingPairs>
  <TitlesOfParts>
    <vt:vector size="34" baseType="lpstr">
      <vt:lpstr>Таблица 1</vt:lpstr>
      <vt:lpstr>1</vt:lpstr>
      <vt:lpstr>2</vt:lpstr>
      <vt:lpstr>Таблица 4</vt:lpstr>
      <vt:lpstr>3</vt:lpstr>
      <vt:lpstr>Таблица 6</vt:lpstr>
      <vt:lpstr>4</vt:lpstr>
      <vt:lpstr>5</vt:lpstr>
      <vt:lpstr>Таблица 9</vt:lpstr>
      <vt:lpstr>6</vt:lpstr>
      <vt:lpstr>Таблица 11</vt:lpstr>
      <vt:lpstr>Таблица 12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'Таблица 1'!Заголовки_для_печати</vt:lpstr>
      <vt:lpstr>'Таблица 12'!Заголовки_для_печати</vt:lpstr>
      <vt:lpstr>'Таблица 4'!Заголовки_для_печати</vt:lpstr>
      <vt:lpstr>'Таблица 6'!Заголовки_для_печати</vt:lpstr>
      <vt:lpstr>'Таблица 9'!Заголовки_для_печати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'Таблица 1'!Область_печати</vt:lpstr>
      <vt:lpstr>'Таблица 11'!Область_печати</vt:lpstr>
      <vt:lpstr>'Таблица 12'!Область_печати</vt:lpstr>
      <vt:lpstr>'Таблица 4'!Область_печати</vt:lpstr>
      <vt:lpstr>'Таблица 6'!Область_печати</vt:lpstr>
      <vt:lpstr>'Таблица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Елизавета</dc:creator>
  <cp:lastModifiedBy>N-OO</cp:lastModifiedBy>
  <cp:lastPrinted>2022-08-02T17:21:44Z</cp:lastPrinted>
  <dcterms:created xsi:type="dcterms:W3CDTF">2020-10-08T18:11:41Z</dcterms:created>
  <dcterms:modified xsi:type="dcterms:W3CDTF">2022-10-17T07:27:17Z</dcterms:modified>
</cp:coreProperties>
</file>